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Bearbeitungshinweis" sheetId="1" r:id="rId1"/>
    <sheet name="Spielplanübersicht" sheetId="2" r:id="rId2"/>
    <sheet name="Kreuztabellen" sheetId="3" r:id="rId3"/>
    <sheet name="Abschlußtabelle" sheetId="4" r:id="rId4"/>
    <sheet name="Spielplan 2016" sheetId="5" r:id="rId5"/>
  </sheets>
  <definedNames/>
  <calcPr fullCalcOnLoad="1"/>
</workbook>
</file>

<file path=xl/sharedStrings.xml><?xml version="1.0" encoding="utf-8"?>
<sst xmlns="http://schemas.openxmlformats.org/spreadsheetml/2006/main" count="840" uniqueCount="61">
  <si>
    <t>Nr.</t>
  </si>
  <si>
    <t>Mannschaften</t>
  </si>
  <si>
    <t>Ergebnis</t>
  </si>
  <si>
    <t>-</t>
  </si>
  <si>
    <t>:</t>
  </si>
  <si>
    <t>1.</t>
  </si>
  <si>
    <t>2.</t>
  </si>
  <si>
    <t>3.</t>
  </si>
  <si>
    <t>4.</t>
  </si>
  <si>
    <t>Siegerehrung</t>
  </si>
  <si>
    <t>Endstand:</t>
  </si>
  <si>
    <t>5.</t>
  </si>
  <si>
    <t>6.</t>
  </si>
  <si>
    <t>Schiedsrichter</t>
  </si>
  <si>
    <t>Zeit</t>
  </si>
  <si>
    <t>Eingabe  (6)</t>
  </si>
  <si>
    <t>DG</t>
  </si>
  <si>
    <t>Feld</t>
  </si>
  <si>
    <t>Spielklasse</t>
  </si>
  <si>
    <t>Spiel-Nr.</t>
  </si>
  <si>
    <t>Ausrichter nächstes Jahr 1</t>
  </si>
  <si>
    <t>Ausrichter nächstes Jahr 2</t>
  </si>
  <si>
    <t>X</t>
  </si>
  <si>
    <t>Bälle</t>
  </si>
  <si>
    <t>Punkte</t>
  </si>
  <si>
    <t>Platz</t>
  </si>
  <si>
    <t>Mannschaft</t>
  </si>
  <si>
    <t>Bearbeitungshinweis</t>
  </si>
  <si>
    <t>In der Spielplanübersicht die Spielklassen und die Ergebnisse eintragen.</t>
  </si>
  <si>
    <t>Bälle und Punkte werden automatisch zusammen gerechnet.</t>
  </si>
  <si>
    <t>Registerkarte Abschlußtabelle erstellt.</t>
  </si>
  <si>
    <t xml:space="preserve">Die Spielklassen und die Ergebnisse werden in die Kreuztabelle übernommen und die </t>
  </si>
  <si>
    <t>Ausrichter dieses Jahr 1</t>
  </si>
  <si>
    <t>Ausrichter dieses Jahr 2</t>
  </si>
  <si>
    <t>Ausrichter letztes Jahr 1</t>
  </si>
  <si>
    <t>Ausrichter letztes Jahr 2</t>
  </si>
  <si>
    <t>Gesamtwertung</t>
  </si>
  <si>
    <t>In der Kreuztabelle bitte nur den Platz eintragen. Die Tabelle wird dann Automatisch in der</t>
  </si>
  <si>
    <t>LÜNEBURG I</t>
  </si>
  <si>
    <t>LÜNEBURG II</t>
  </si>
  <si>
    <t>männliche U 14</t>
  </si>
  <si>
    <t>weibliche U 14</t>
  </si>
  <si>
    <t>männliche U 12</t>
  </si>
  <si>
    <t>weibliche U 12</t>
  </si>
  <si>
    <t>männliche U 10</t>
  </si>
  <si>
    <t>weibliche U 10</t>
  </si>
  <si>
    <t>WESER-EMS I</t>
  </si>
  <si>
    <t>WESER-EMS II</t>
  </si>
  <si>
    <t>HANNOVER-BS I</t>
  </si>
  <si>
    <t>HANNOVER-BS II</t>
  </si>
  <si>
    <t>Die Spielzeit beträgt 2x 7,5 Minuten. Beim Seitenwechsel erfolgt keine Pause, die Zeit läuft weiter.</t>
  </si>
  <si>
    <t>Dieser neue Spielmodus wurde auf dem NDS Schild 2015 in Empelde durch die Bezirkssfachwarte beschlossen!</t>
  </si>
  <si>
    <t>Niedersachsenschild 2016 in Wrestedt</t>
  </si>
  <si>
    <t>Spielplan Niedersachsenschild 2016</t>
  </si>
  <si>
    <t>Stand 04.09.2016</t>
  </si>
  <si>
    <t>Lüneburg</t>
  </si>
  <si>
    <t>Weser-Ems</t>
  </si>
  <si>
    <t>Hannover-BS</t>
  </si>
  <si>
    <t>WESER-EMS</t>
  </si>
  <si>
    <t>LÜNEBURG</t>
  </si>
  <si>
    <t>HANNOVER-BS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</si>
</sst>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18"/>
      <name val="Arial"/>
      <family val="2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3" xfId="0" applyBorder="1" applyAlignment="1">
      <alignment horizontal="left"/>
    </xf>
    <xf numFmtId="0" fontId="8" fillId="0" borderId="0" xfId="0" applyFont="1" applyAlignment="1">
      <alignment/>
    </xf>
    <xf numFmtId="20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8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20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0" fontId="2" fillId="0" borderId="39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0" fontId="2" fillId="0" borderId="32" xfId="0" applyNumberFormat="1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/>
    </xf>
    <xf numFmtId="20" fontId="8" fillId="0" borderId="3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0.140625" style="0" customWidth="1"/>
  </cols>
  <sheetData>
    <row r="1" ht="18">
      <c r="A1" s="59" t="s">
        <v>27</v>
      </c>
    </row>
    <row r="3" ht="12.75">
      <c r="A3" t="s">
        <v>28</v>
      </c>
    </row>
    <row r="4" ht="12.75">
      <c r="A4" t="s">
        <v>31</v>
      </c>
    </row>
    <row r="5" ht="12.75">
      <c r="A5" t="s">
        <v>29</v>
      </c>
    </row>
    <row r="6" ht="12.75">
      <c r="A6" t="s">
        <v>37</v>
      </c>
    </row>
    <row r="7" ht="12.75">
      <c r="A7" t="s">
        <v>30</v>
      </c>
    </row>
    <row r="12" ht="12.75">
      <c r="A12" s="23" t="s">
        <v>50</v>
      </c>
    </row>
    <row r="13" ht="12.75">
      <c r="A13" s="23" t="s">
        <v>51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zoomScale="135" zoomScaleNormal="135" zoomScalePageLayoutView="0" workbookViewId="0" topLeftCell="A1">
      <selection activeCell="K104" sqref="K104"/>
    </sheetView>
  </sheetViews>
  <sheetFormatPr defaultColWidth="11.421875" defaultRowHeight="12.75"/>
  <cols>
    <col min="1" max="1" width="4.7109375" style="0" customWidth="1"/>
    <col min="2" max="2" width="4.7109375" style="16" customWidth="1"/>
    <col min="3" max="3" width="8.7109375" style="16" customWidth="1"/>
    <col min="4" max="4" width="8.7109375" style="0" customWidth="1"/>
    <col min="5" max="5" width="25.7109375" style="0" customWidth="1"/>
    <col min="6" max="6" width="20.7109375" style="0" customWidth="1"/>
    <col min="7" max="7" width="1.7109375" style="2" customWidth="1"/>
    <col min="8" max="8" width="20.7109375" style="0" customWidth="1"/>
    <col min="9" max="9" width="5.7109375" style="2" customWidth="1"/>
    <col min="10" max="10" width="1.7109375" style="16" customWidth="1"/>
    <col min="11" max="11" width="5.7109375" style="2" customWidth="1"/>
    <col min="12" max="12" width="20.7109375" style="0" customWidth="1"/>
    <col min="13" max="13" width="11.8515625" style="0" customWidth="1"/>
    <col min="14" max="14" width="30.8515625" style="0" hidden="1" customWidth="1"/>
    <col min="15" max="15" width="15.7109375" style="0" customWidth="1"/>
  </cols>
  <sheetData>
    <row r="1" spans="1:12" s="22" customFormat="1" ht="26.25" customHeight="1" thickBot="1">
      <c r="A1" s="115" t="s">
        <v>52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s="23" customFormat="1" ht="12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2.7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3.5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s="16" customFormat="1" ht="13.5" thickBot="1">
      <c r="A5" s="84" t="s">
        <v>16</v>
      </c>
      <c r="B5" s="85" t="s">
        <v>17</v>
      </c>
      <c r="C5" s="86" t="s">
        <v>19</v>
      </c>
      <c r="D5" s="85" t="s">
        <v>14</v>
      </c>
      <c r="E5" s="85" t="s">
        <v>18</v>
      </c>
      <c r="F5" s="118" t="s">
        <v>1</v>
      </c>
      <c r="G5" s="118"/>
      <c r="H5" s="118"/>
      <c r="I5" s="119" t="s">
        <v>2</v>
      </c>
      <c r="J5" s="118"/>
      <c r="K5" s="120"/>
      <c r="L5" s="87" t="s">
        <v>13</v>
      </c>
    </row>
    <row r="6" spans="1:14" ht="12.75">
      <c r="A6" s="112">
        <v>1</v>
      </c>
      <c r="B6" s="30">
        <v>1</v>
      </c>
      <c r="C6" s="21">
        <v>1</v>
      </c>
      <c r="D6" s="109">
        <v>0.4583333333333333</v>
      </c>
      <c r="E6" s="56" t="s">
        <v>40</v>
      </c>
      <c r="F6" s="20" t="str">
        <f>'Spielplan 2016'!C4</f>
        <v>LÜNEBURG I</v>
      </c>
      <c r="G6" s="26" t="s">
        <v>3</v>
      </c>
      <c r="H6" s="20" t="str">
        <f>'Spielplan 2016'!E4</f>
        <v>LÜNEBURG II</v>
      </c>
      <c r="I6" s="41">
        <v>19</v>
      </c>
      <c r="J6" s="21" t="s">
        <v>4</v>
      </c>
      <c r="K6" s="42">
        <v>10</v>
      </c>
      <c r="L6" s="28" t="str">
        <f>'Spielplan 2016'!I4</f>
        <v>HANNOVER-BS II</v>
      </c>
      <c r="N6" s="60">
        <v>0.017361111111111112</v>
      </c>
    </row>
    <row r="7" spans="1:15" ht="13.5" thickBot="1">
      <c r="A7" s="113"/>
      <c r="B7" s="30">
        <v>2</v>
      </c>
      <c r="C7" s="21">
        <v>2</v>
      </c>
      <c r="D7" s="110"/>
      <c r="E7" s="56" t="s">
        <v>41</v>
      </c>
      <c r="F7" s="20" t="str">
        <f>F6</f>
        <v>LÜNEBURG I</v>
      </c>
      <c r="G7" s="26" t="s">
        <v>3</v>
      </c>
      <c r="H7" s="20" t="str">
        <f>H6</f>
        <v>LÜNEBURG II</v>
      </c>
      <c r="I7" s="35">
        <v>14</v>
      </c>
      <c r="J7" s="21" t="s">
        <v>4</v>
      </c>
      <c r="K7" s="43">
        <v>13</v>
      </c>
      <c r="L7" s="28" t="str">
        <f>L6</f>
        <v>HANNOVER-BS II</v>
      </c>
      <c r="O7" s="106">
        <f>TIMEVALUE("00:20:00")</f>
        <v>0.013888888888888888</v>
      </c>
    </row>
    <row r="8" spans="1:12" ht="12.75">
      <c r="A8" s="113"/>
      <c r="B8" s="30">
        <v>3</v>
      </c>
      <c r="C8" s="21">
        <v>3</v>
      </c>
      <c r="D8" s="110"/>
      <c r="E8" s="56" t="s">
        <v>42</v>
      </c>
      <c r="F8" s="20" t="str">
        <f>F6</f>
        <v>LÜNEBURG I</v>
      </c>
      <c r="G8" s="26" t="s">
        <v>3</v>
      </c>
      <c r="H8" s="20" t="str">
        <f>H6</f>
        <v>LÜNEBURG II</v>
      </c>
      <c r="I8" s="41">
        <v>20</v>
      </c>
      <c r="J8" s="21" t="s">
        <v>4</v>
      </c>
      <c r="K8" s="42">
        <v>13</v>
      </c>
      <c r="L8" s="28" t="str">
        <f>L6</f>
        <v>HANNOVER-BS II</v>
      </c>
    </row>
    <row r="9" spans="1:12" ht="13.5" thickBot="1">
      <c r="A9" s="113"/>
      <c r="B9" s="30">
        <v>4</v>
      </c>
      <c r="C9" s="27">
        <v>4</v>
      </c>
      <c r="D9" s="110"/>
      <c r="E9" s="56" t="s">
        <v>43</v>
      </c>
      <c r="F9" s="20" t="str">
        <f>F6</f>
        <v>LÜNEBURG I</v>
      </c>
      <c r="G9" s="25" t="s">
        <v>3</v>
      </c>
      <c r="H9" s="20" t="str">
        <f>H6</f>
        <v>LÜNEBURG II</v>
      </c>
      <c r="I9" s="35">
        <v>21</v>
      </c>
      <c r="J9" s="21" t="s">
        <v>4</v>
      </c>
      <c r="K9" s="43">
        <v>11</v>
      </c>
      <c r="L9" s="28" t="str">
        <f>L6</f>
        <v>HANNOVER-BS II</v>
      </c>
    </row>
    <row r="10" spans="1:12" ht="12.75">
      <c r="A10" s="113"/>
      <c r="B10" s="30">
        <v>5</v>
      </c>
      <c r="C10" s="27">
        <v>5</v>
      </c>
      <c r="D10" s="110"/>
      <c r="E10" s="56" t="s">
        <v>44</v>
      </c>
      <c r="F10" s="20" t="str">
        <f>F6</f>
        <v>LÜNEBURG I</v>
      </c>
      <c r="G10" s="25" t="s">
        <v>3</v>
      </c>
      <c r="H10" s="20" t="str">
        <f>H6</f>
        <v>LÜNEBURG II</v>
      </c>
      <c r="I10" s="41">
        <v>14</v>
      </c>
      <c r="J10" s="21" t="s">
        <v>4</v>
      </c>
      <c r="K10" s="42">
        <v>25</v>
      </c>
      <c r="L10" s="28" t="str">
        <f>L6</f>
        <v>HANNOVER-BS II</v>
      </c>
    </row>
    <row r="11" spans="1:12" ht="13.5" thickBot="1">
      <c r="A11" s="114"/>
      <c r="B11" s="31">
        <v>6</v>
      </c>
      <c r="C11" s="17">
        <v>6</v>
      </c>
      <c r="D11" s="111"/>
      <c r="E11" s="57" t="s">
        <v>45</v>
      </c>
      <c r="F11" s="8" t="str">
        <f>F6</f>
        <v>LÜNEBURG I</v>
      </c>
      <c r="G11" s="24" t="s">
        <v>3</v>
      </c>
      <c r="H11" s="8" t="str">
        <f>H6</f>
        <v>LÜNEBURG II</v>
      </c>
      <c r="I11" s="35">
        <v>20</v>
      </c>
      <c r="J11" s="17" t="s">
        <v>4</v>
      </c>
      <c r="K11" s="43">
        <v>21</v>
      </c>
      <c r="L11" s="9" t="str">
        <f>L6</f>
        <v>HANNOVER-BS II</v>
      </c>
    </row>
    <row r="12" spans="1:12" ht="12.75">
      <c r="A12" s="112">
        <v>2</v>
      </c>
      <c r="B12" s="32">
        <v>1</v>
      </c>
      <c r="C12" s="27">
        <v>7</v>
      </c>
      <c r="D12" s="109">
        <f>D6+$O$7</f>
        <v>0.4722222222222222</v>
      </c>
      <c r="E12" s="56" t="str">
        <f aca="true" t="shared" si="0" ref="E12:E17">E6</f>
        <v>männliche U 14</v>
      </c>
      <c r="F12" s="20" t="str">
        <f>'Spielplan 2016'!C5</f>
        <v>HANNOVER-BS I</v>
      </c>
      <c r="G12" s="26" t="s">
        <v>3</v>
      </c>
      <c r="H12" s="20" t="str">
        <f>'Spielplan 2016'!E5</f>
        <v>HANNOVER-BS II</v>
      </c>
      <c r="I12" s="41">
        <v>22</v>
      </c>
      <c r="J12" s="21" t="s">
        <v>4</v>
      </c>
      <c r="K12" s="42">
        <v>15</v>
      </c>
      <c r="L12" s="28" t="str">
        <f>'Spielplan 2016'!I5</f>
        <v>WESER-EMS I</v>
      </c>
    </row>
    <row r="13" spans="1:12" ht="13.5" thickBot="1">
      <c r="A13" s="113"/>
      <c r="B13" s="32">
        <v>2</v>
      </c>
      <c r="C13" s="27">
        <v>8</v>
      </c>
      <c r="D13" s="110"/>
      <c r="E13" s="56" t="str">
        <f t="shared" si="0"/>
        <v>weibliche U 14</v>
      </c>
      <c r="F13" s="20" t="str">
        <f>F12</f>
        <v>HANNOVER-BS I</v>
      </c>
      <c r="G13" s="26" t="s">
        <v>3</v>
      </c>
      <c r="H13" s="20" t="str">
        <f>H12</f>
        <v>HANNOVER-BS II</v>
      </c>
      <c r="I13" s="35">
        <v>18</v>
      </c>
      <c r="J13" s="21" t="s">
        <v>4</v>
      </c>
      <c r="K13" s="43">
        <v>8</v>
      </c>
      <c r="L13" s="28" t="str">
        <f>L12</f>
        <v>WESER-EMS I</v>
      </c>
    </row>
    <row r="14" spans="1:12" ht="12.75">
      <c r="A14" s="113"/>
      <c r="B14" s="32">
        <v>3</v>
      </c>
      <c r="C14" s="27">
        <v>9</v>
      </c>
      <c r="D14" s="110"/>
      <c r="E14" s="56" t="str">
        <f t="shared" si="0"/>
        <v>männliche U 12</v>
      </c>
      <c r="F14" s="20" t="str">
        <f>F12</f>
        <v>HANNOVER-BS I</v>
      </c>
      <c r="G14" s="26" t="s">
        <v>3</v>
      </c>
      <c r="H14" s="20" t="str">
        <f>H12</f>
        <v>HANNOVER-BS II</v>
      </c>
      <c r="I14" s="41">
        <v>20</v>
      </c>
      <c r="J14" s="21" t="s">
        <v>4</v>
      </c>
      <c r="K14" s="42">
        <v>13</v>
      </c>
      <c r="L14" s="28" t="str">
        <f>L12</f>
        <v>WESER-EMS I</v>
      </c>
    </row>
    <row r="15" spans="1:12" ht="13.5" thickBot="1">
      <c r="A15" s="113"/>
      <c r="B15" s="32">
        <v>4</v>
      </c>
      <c r="C15" s="27">
        <v>10</v>
      </c>
      <c r="D15" s="110"/>
      <c r="E15" s="56" t="str">
        <f t="shared" si="0"/>
        <v>weibliche U 12</v>
      </c>
      <c r="F15" s="20" t="str">
        <f>F12</f>
        <v>HANNOVER-BS I</v>
      </c>
      <c r="G15" s="25" t="s">
        <v>3</v>
      </c>
      <c r="H15" s="20" t="str">
        <f>H12</f>
        <v>HANNOVER-BS II</v>
      </c>
      <c r="I15" s="35">
        <v>25</v>
      </c>
      <c r="J15" s="21" t="s">
        <v>4</v>
      </c>
      <c r="K15" s="43">
        <v>10</v>
      </c>
      <c r="L15" s="28" t="str">
        <f>L12</f>
        <v>WESER-EMS I</v>
      </c>
    </row>
    <row r="16" spans="1:12" ht="12.75">
      <c r="A16" s="113"/>
      <c r="B16" s="32">
        <v>5</v>
      </c>
      <c r="C16" s="27">
        <v>11</v>
      </c>
      <c r="D16" s="110"/>
      <c r="E16" s="56" t="str">
        <f t="shared" si="0"/>
        <v>männliche U 10</v>
      </c>
      <c r="F16" s="20" t="str">
        <f>F12</f>
        <v>HANNOVER-BS I</v>
      </c>
      <c r="G16" s="25" t="s">
        <v>3</v>
      </c>
      <c r="H16" s="20" t="str">
        <f>H12</f>
        <v>HANNOVER-BS II</v>
      </c>
      <c r="I16" s="41">
        <v>23</v>
      </c>
      <c r="J16" s="21" t="s">
        <v>4</v>
      </c>
      <c r="K16" s="42">
        <v>11</v>
      </c>
      <c r="L16" s="28" t="str">
        <f>L12</f>
        <v>WESER-EMS I</v>
      </c>
    </row>
    <row r="17" spans="1:12" ht="13.5" thickBot="1">
      <c r="A17" s="114"/>
      <c r="B17" s="33">
        <v>6</v>
      </c>
      <c r="C17" s="17">
        <v>12</v>
      </c>
      <c r="D17" s="111"/>
      <c r="E17" s="57" t="str">
        <f t="shared" si="0"/>
        <v>weibliche U 10</v>
      </c>
      <c r="F17" s="8" t="str">
        <f>F12</f>
        <v>HANNOVER-BS I</v>
      </c>
      <c r="G17" s="24" t="s">
        <v>3</v>
      </c>
      <c r="H17" s="8" t="str">
        <f>H12</f>
        <v>HANNOVER-BS II</v>
      </c>
      <c r="I17" s="35">
        <v>18</v>
      </c>
      <c r="J17" s="17" t="s">
        <v>4</v>
      </c>
      <c r="K17" s="43">
        <v>26</v>
      </c>
      <c r="L17" s="9" t="str">
        <f>L12</f>
        <v>WESER-EMS I</v>
      </c>
    </row>
    <row r="18" spans="1:12" ht="12.75" customHeight="1">
      <c r="A18" s="112">
        <v>3</v>
      </c>
      <c r="B18" s="32">
        <v>1</v>
      </c>
      <c r="C18" s="19">
        <v>13</v>
      </c>
      <c r="D18" s="109">
        <f>D12+$O$7</f>
        <v>0.4861111111111111</v>
      </c>
      <c r="E18" s="58" t="str">
        <f aca="true" t="shared" si="1" ref="E18:E23">E6</f>
        <v>männliche U 14</v>
      </c>
      <c r="F18" s="18" t="str">
        <f>'Spielplan 2016'!C6</f>
        <v>WESER-EMS II</v>
      </c>
      <c r="G18" s="26" t="s">
        <v>3</v>
      </c>
      <c r="H18" s="18" t="str">
        <f>'Spielplan 2016'!E6</f>
        <v>WESER-EMS I</v>
      </c>
      <c r="I18" s="41">
        <v>10</v>
      </c>
      <c r="J18" s="21" t="s">
        <v>4</v>
      </c>
      <c r="K18" s="42">
        <v>21</v>
      </c>
      <c r="L18" s="29" t="str">
        <f>'Spielplan 2016'!I6</f>
        <v>LÜNEBURG I</v>
      </c>
    </row>
    <row r="19" spans="1:12" ht="12.75" customHeight="1" thickBot="1">
      <c r="A19" s="113"/>
      <c r="B19" s="32">
        <v>2</v>
      </c>
      <c r="C19" s="27">
        <v>14</v>
      </c>
      <c r="D19" s="110"/>
      <c r="E19" s="56" t="str">
        <f t="shared" si="1"/>
        <v>weibliche U 14</v>
      </c>
      <c r="F19" s="20" t="str">
        <f>F18</f>
        <v>WESER-EMS II</v>
      </c>
      <c r="G19" s="26" t="s">
        <v>3</v>
      </c>
      <c r="H19" s="20" t="str">
        <f>H18</f>
        <v>WESER-EMS I</v>
      </c>
      <c r="I19" s="35">
        <v>5</v>
      </c>
      <c r="J19" s="21" t="s">
        <v>4</v>
      </c>
      <c r="K19" s="43">
        <v>17</v>
      </c>
      <c r="L19" s="28" t="str">
        <f>L18</f>
        <v>LÜNEBURG I</v>
      </c>
    </row>
    <row r="20" spans="1:12" ht="12.75" customHeight="1">
      <c r="A20" s="113"/>
      <c r="B20" s="32">
        <v>3</v>
      </c>
      <c r="C20" s="27">
        <v>15</v>
      </c>
      <c r="D20" s="110"/>
      <c r="E20" s="56" t="str">
        <f t="shared" si="1"/>
        <v>männliche U 12</v>
      </c>
      <c r="F20" s="20" t="str">
        <f>F18</f>
        <v>WESER-EMS II</v>
      </c>
      <c r="G20" s="26" t="s">
        <v>3</v>
      </c>
      <c r="H20" s="20" t="str">
        <f>H18</f>
        <v>WESER-EMS I</v>
      </c>
      <c r="I20" s="41">
        <v>15</v>
      </c>
      <c r="J20" s="21" t="s">
        <v>4</v>
      </c>
      <c r="K20" s="42">
        <v>19</v>
      </c>
      <c r="L20" s="28" t="str">
        <f>L18</f>
        <v>LÜNEBURG I</v>
      </c>
    </row>
    <row r="21" spans="1:12" ht="12.75" customHeight="1" thickBot="1">
      <c r="A21" s="113"/>
      <c r="B21" s="32">
        <v>4</v>
      </c>
      <c r="C21" s="27">
        <v>16</v>
      </c>
      <c r="D21" s="110"/>
      <c r="E21" s="56" t="str">
        <f t="shared" si="1"/>
        <v>weibliche U 12</v>
      </c>
      <c r="F21" s="20" t="str">
        <f>F18</f>
        <v>WESER-EMS II</v>
      </c>
      <c r="G21" s="25" t="s">
        <v>3</v>
      </c>
      <c r="H21" s="20" t="str">
        <f>H18</f>
        <v>WESER-EMS I</v>
      </c>
      <c r="I21" s="35">
        <v>9</v>
      </c>
      <c r="J21" s="21" t="s">
        <v>4</v>
      </c>
      <c r="K21" s="43">
        <v>19</v>
      </c>
      <c r="L21" s="28" t="str">
        <f>L18</f>
        <v>LÜNEBURG I</v>
      </c>
    </row>
    <row r="22" spans="1:12" ht="12.75" customHeight="1">
      <c r="A22" s="113"/>
      <c r="B22" s="32">
        <v>5</v>
      </c>
      <c r="C22" s="27">
        <v>17</v>
      </c>
      <c r="D22" s="110"/>
      <c r="E22" s="56" t="str">
        <f t="shared" si="1"/>
        <v>männliche U 10</v>
      </c>
      <c r="F22" s="20" t="str">
        <f>F18</f>
        <v>WESER-EMS II</v>
      </c>
      <c r="G22" s="25" t="s">
        <v>3</v>
      </c>
      <c r="H22" s="20" t="str">
        <f>H18</f>
        <v>WESER-EMS I</v>
      </c>
      <c r="I22" s="41">
        <v>19</v>
      </c>
      <c r="J22" s="21" t="s">
        <v>4</v>
      </c>
      <c r="K22" s="42">
        <v>14</v>
      </c>
      <c r="L22" s="28" t="str">
        <f>L18</f>
        <v>LÜNEBURG I</v>
      </c>
    </row>
    <row r="23" spans="1:12" ht="13.5" customHeight="1" thickBot="1">
      <c r="A23" s="114"/>
      <c r="B23" s="33">
        <v>6</v>
      </c>
      <c r="C23" s="17">
        <v>18</v>
      </c>
      <c r="D23" s="111"/>
      <c r="E23" s="57" t="str">
        <f t="shared" si="1"/>
        <v>weibliche U 10</v>
      </c>
      <c r="F23" s="8" t="str">
        <f>F18</f>
        <v>WESER-EMS II</v>
      </c>
      <c r="G23" s="24" t="s">
        <v>3</v>
      </c>
      <c r="H23" s="8" t="str">
        <f>H18</f>
        <v>WESER-EMS I</v>
      </c>
      <c r="I23" s="35">
        <v>19</v>
      </c>
      <c r="J23" s="17" t="s">
        <v>4</v>
      </c>
      <c r="K23" s="43">
        <v>17</v>
      </c>
      <c r="L23" s="9" t="str">
        <f>L18</f>
        <v>LÜNEBURG I</v>
      </c>
    </row>
    <row r="24" spans="1:12" ht="12.75" customHeight="1">
      <c r="A24" s="112">
        <v>4</v>
      </c>
      <c r="B24" s="32">
        <v>1</v>
      </c>
      <c r="C24" s="27">
        <v>19</v>
      </c>
      <c r="D24" s="109">
        <f>D18+$O$7</f>
        <v>0.5</v>
      </c>
      <c r="E24" s="56" t="str">
        <f aca="true" t="shared" si="2" ref="E24:E29">E6</f>
        <v>männliche U 14</v>
      </c>
      <c r="F24" s="20" t="str">
        <f>'Spielplan 2016'!C7</f>
        <v>LÜNEBURG I</v>
      </c>
      <c r="G24" s="26" t="s">
        <v>3</v>
      </c>
      <c r="H24" s="20" t="str">
        <f>'Spielplan 2016'!E7</f>
        <v>HANNOVER-BS I</v>
      </c>
      <c r="I24" s="41">
        <v>6</v>
      </c>
      <c r="J24" s="21" t="s">
        <v>4</v>
      </c>
      <c r="K24" s="42">
        <v>20</v>
      </c>
      <c r="L24" s="28" t="str">
        <f>'Spielplan 2016'!I7</f>
        <v>WESER-EMS II</v>
      </c>
    </row>
    <row r="25" spans="1:12" ht="12.75" customHeight="1" thickBot="1">
      <c r="A25" s="113"/>
      <c r="B25" s="32">
        <v>2</v>
      </c>
      <c r="C25" s="27">
        <v>20</v>
      </c>
      <c r="D25" s="110"/>
      <c r="E25" s="56" t="str">
        <f t="shared" si="2"/>
        <v>weibliche U 14</v>
      </c>
      <c r="F25" s="20" t="str">
        <f>F24</f>
        <v>LÜNEBURG I</v>
      </c>
      <c r="G25" s="26" t="s">
        <v>3</v>
      </c>
      <c r="H25" s="20" t="str">
        <f>H24</f>
        <v>HANNOVER-BS I</v>
      </c>
      <c r="I25" s="35">
        <v>16</v>
      </c>
      <c r="J25" s="21" t="s">
        <v>4</v>
      </c>
      <c r="K25" s="43">
        <v>14</v>
      </c>
      <c r="L25" s="28" t="str">
        <f>L24</f>
        <v>WESER-EMS II</v>
      </c>
    </row>
    <row r="26" spans="1:12" ht="12.75" customHeight="1">
      <c r="A26" s="113"/>
      <c r="B26" s="32">
        <v>3</v>
      </c>
      <c r="C26" s="27">
        <v>21</v>
      </c>
      <c r="D26" s="110"/>
      <c r="E26" s="56" t="str">
        <f t="shared" si="2"/>
        <v>männliche U 12</v>
      </c>
      <c r="F26" s="20" t="str">
        <f>F24</f>
        <v>LÜNEBURG I</v>
      </c>
      <c r="G26" s="26" t="s">
        <v>3</v>
      </c>
      <c r="H26" s="20" t="str">
        <f>H24</f>
        <v>HANNOVER-BS I</v>
      </c>
      <c r="I26" s="41">
        <v>20</v>
      </c>
      <c r="J26" s="21" t="s">
        <v>4</v>
      </c>
      <c r="K26" s="42">
        <v>11</v>
      </c>
      <c r="L26" s="28" t="str">
        <f>L24</f>
        <v>WESER-EMS II</v>
      </c>
    </row>
    <row r="27" spans="1:12" ht="12.75" customHeight="1" thickBot="1">
      <c r="A27" s="113"/>
      <c r="B27" s="32">
        <v>4</v>
      </c>
      <c r="C27" s="27">
        <v>22</v>
      </c>
      <c r="D27" s="110"/>
      <c r="E27" s="56" t="str">
        <f t="shared" si="2"/>
        <v>weibliche U 12</v>
      </c>
      <c r="F27" s="20" t="str">
        <f>F24</f>
        <v>LÜNEBURG I</v>
      </c>
      <c r="G27" s="25" t="s">
        <v>3</v>
      </c>
      <c r="H27" s="20" t="str">
        <f>H24</f>
        <v>HANNOVER-BS I</v>
      </c>
      <c r="I27" s="35">
        <v>21</v>
      </c>
      <c r="J27" s="21" t="s">
        <v>4</v>
      </c>
      <c r="K27" s="43">
        <v>11</v>
      </c>
      <c r="L27" s="28" t="str">
        <f>L24</f>
        <v>WESER-EMS II</v>
      </c>
    </row>
    <row r="28" spans="1:12" ht="12.75" customHeight="1">
      <c r="A28" s="113"/>
      <c r="B28" s="32">
        <v>5</v>
      </c>
      <c r="C28" s="27">
        <v>23</v>
      </c>
      <c r="D28" s="110"/>
      <c r="E28" s="56" t="str">
        <f t="shared" si="2"/>
        <v>männliche U 10</v>
      </c>
      <c r="F28" s="20" t="str">
        <f>F24</f>
        <v>LÜNEBURG I</v>
      </c>
      <c r="G28" s="25" t="s">
        <v>3</v>
      </c>
      <c r="H28" s="20" t="str">
        <f>H24</f>
        <v>HANNOVER-BS I</v>
      </c>
      <c r="I28" s="41">
        <v>9</v>
      </c>
      <c r="J28" s="21" t="s">
        <v>4</v>
      </c>
      <c r="K28" s="42">
        <v>27</v>
      </c>
      <c r="L28" s="28" t="str">
        <f>L24</f>
        <v>WESER-EMS II</v>
      </c>
    </row>
    <row r="29" spans="1:12" ht="13.5" customHeight="1" thickBot="1">
      <c r="A29" s="114"/>
      <c r="B29" s="33">
        <v>6</v>
      </c>
      <c r="C29" s="17">
        <v>24</v>
      </c>
      <c r="D29" s="111"/>
      <c r="E29" s="57" t="str">
        <f t="shared" si="2"/>
        <v>weibliche U 10</v>
      </c>
      <c r="F29" s="8" t="str">
        <f>F24</f>
        <v>LÜNEBURG I</v>
      </c>
      <c r="G29" s="24" t="s">
        <v>3</v>
      </c>
      <c r="H29" s="8" t="str">
        <f>H24</f>
        <v>HANNOVER-BS I</v>
      </c>
      <c r="I29" s="35">
        <v>25</v>
      </c>
      <c r="J29" s="17" t="s">
        <v>4</v>
      </c>
      <c r="K29" s="43">
        <v>17</v>
      </c>
      <c r="L29" s="9" t="str">
        <f>L24</f>
        <v>WESER-EMS II</v>
      </c>
    </row>
    <row r="30" spans="1:12" ht="12.75" customHeight="1">
      <c r="A30" s="112">
        <v>5</v>
      </c>
      <c r="B30" s="32">
        <v>1</v>
      </c>
      <c r="C30" s="27">
        <v>25</v>
      </c>
      <c r="D30" s="109">
        <f>D24+$O$7</f>
        <v>0.5138888888888888</v>
      </c>
      <c r="E30" s="56" t="str">
        <f aca="true" t="shared" si="3" ref="E30:E35">E6</f>
        <v>männliche U 14</v>
      </c>
      <c r="F30" s="20" t="str">
        <f>'Spielplan 2016'!C8</f>
        <v>LÜNEBURG II</v>
      </c>
      <c r="G30" s="26" t="s">
        <v>3</v>
      </c>
      <c r="H30" s="20" t="str">
        <f>'Spielplan 2016'!E8</f>
        <v>WESER-EMS II</v>
      </c>
      <c r="I30" s="41">
        <v>12</v>
      </c>
      <c r="J30" s="21" t="s">
        <v>4</v>
      </c>
      <c r="K30" s="42">
        <v>14</v>
      </c>
      <c r="L30" s="28" t="str">
        <f>'Spielplan 2016'!I8</f>
        <v>HANNOVER-BS I</v>
      </c>
    </row>
    <row r="31" spans="1:12" ht="12.75" customHeight="1" thickBot="1">
      <c r="A31" s="113"/>
      <c r="B31" s="32">
        <v>2</v>
      </c>
      <c r="C31" s="27">
        <v>26</v>
      </c>
      <c r="D31" s="110"/>
      <c r="E31" s="56" t="str">
        <f t="shared" si="3"/>
        <v>weibliche U 14</v>
      </c>
      <c r="F31" s="20" t="str">
        <f>F30</f>
        <v>LÜNEBURG II</v>
      </c>
      <c r="G31" s="26" t="s">
        <v>3</v>
      </c>
      <c r="H31" s="20" t="str">
        <f>H30</f>
        <v>WESER-EMS II</v>
      </c>
      <c r="I31" s="35">
        <v>13</v>
      </c>
      <c r="J31" s="21" t="s">
        <v>4</v>
      </c>
      <c r="K31" s="43">
        <v>9</v>
      </c>
      <c r="L31" s="28" t="str">
        <f>L30</f>
        <v>HANNOVER-BS I</v>
      </c>
    </row>
    <row r="32" spans="1:12" ht="12.75" customHeight="1">
      <c r="A32" s="113"/>
      <c r="B32" s="32">
        <v>3</v>
      </c>
      <c r="C32" s="27">
        <v>27</v>
      </c>
      <c r="D32" s="110"/>
      <c r="E32" s="56" t="str">
        <f t="shared" si="3"/>
        <v>männliche U 12</v>
      </c>
      <c r="F32" s="20" t="str">
        <f>F30</f>
        <v>LÜNEBURG II</v>
      </c>
      <c r="G32" s="26" t="s">
        <v>3</v>
      </c>
      <c r="H32" s="20" t="str">
        <f>H30</f>
        <v>WESER-EMS II</v>
      </c>
      <c r="I32" s="41">
        <v>21</v>
      </c>
      <c r="J32" s="21" t="s">
        <v>4</v>
      </c>
      <c r="K32" s="42">
        <v>13</v>
      </c>
      <c r="L32" s="28" t="str">
        <f>L30</f>
        <v>HANNOVER-BS I</v>
      </c>
    </row>
    <row r="33" spans="1:12" ht="12.75" customHeight="1" thickBot="1">
      <c r="A33" s="113"/>
      <c r="B33" s="32">
        <v>4</v>
      </c>
      <c r="C33" s="27">
        <v>28</v>
      </c>
      <c r="D33" s="110"/>
      <c r="E33" s="56" t="str">
        <f t="shared" si="3"/>
        <v>weibliche U 12</v>
      </c>
      <c r="F33" s="20" t="str">
        <f>F30</f>
        <v>LÜNEBURG II</v>
      </c>
      <c r="G33" s="25" t="s">
        <v>3</v>
      </c>
      <c r="H33" s="20" t="str">
        <f>H30</f>
        <v>WESER-EMS II</v>
      </c>
      <c r="I33" s="35">
        <v>10</v>
      </c>
      <c r="J33" s="21" t="s">
        <v>4</v>
      </c>
      <c r="K33" s="43">
        <v>10</v>
      </c>
      <c r="L33" s="28" t="str">
        <f>L30</f>
        <v>HANNOVER-BS I</v>
      </c>
    </row>
    <row r="34" spans="1:12" ht="12.75" customHeight="1">
      <c r="A34" s="113"/>
      <c r="B34" s="32">
        <v>5</v>
      </c>
      <c r="C34" s="27">
        <v>29</v>
      </c>
      <c r="D34" s="110"/>
      <c r="E34" s="56" t="str">
        <f t="shared" si="3"/>
        <v>männliche U 10</v>
      </c>
      <c r="F34" s="20" t="str">
        <f>F30</f>
        <v>LÜNEBURG II</v>
      </c>
      <c r="G34" s="25" t="s">
        <v>3</v>
      </c>
      <c r="H34" s="20" t="str">
        <f>H30</f>
        <v>WESER-EMS II</v>
      </c>
      <c r="I34" s="41">
        <v>19</v>
      </c>
      <c r="J34" s="21" t="s">
        <v>4</v>
      </c>
      <c r="K34" s="42">
        <v>20</v>
      </c>
      <c r="L34" s="28" t="str">
        <f>L30</f>
        <v>HANNOVER-BS I</v>
      </c>
    </row>
    <row r="35" spans="1:12" ht="13.5" customHeight="1" thickBot="1">
      <c r="A35" s="114"/>
      <c r="B35" s="33">
        <v>6</v>
      </c>
      <c r="C35" s="17">
        <v>30</v>
      </c>
      <c r="D35" s="111"/>
      <c r="E35" s="57" t="str">
        <f t="shared" si="3"/>
        <v>weibliche U 10</v>
      </c>
      <c r="F35" s="8" t="str">
        <f>F30</f>
        <v>LÜNEBURG II</v>
      </c>
      <c r="G35" s="24" t="s">
        <v>3</v>
      </c>
      <c r="H35" s="8" t="str">
        <f>H30</f>
        <v>WESER-EMS II</v>
      </c>
      <c r="I35" s="40">
        <v>18</v>
      </c>
      <c r="J35" s="17" t="s">
        <v>4</v>
      </c>
      <c r="K35" s="43">
        <v>23</v>
      </c>
      <c r="L35" s="9" t="str">
        <f>L30</f>
        <v>HANNOVER-BS I</v>
      </c>
    </row>
    <row r="36" spans="1:12" ht="27" thickBot="1">
      <c r="A36" s="115" t="s">
        <v>52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7"/>
    </row>
    <row r="37" spans="1:12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</row>
    <row r="38" spans="1:12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2" ht="13.5" thickBo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2" ht="13.5" thickBot="1">
      <c r="A40" s="84" t="s">
        <v>16</v>
      </c>
      <c r="B40" s="85" t="s">
        <v>17</v>
      </c>
      <c r="C40" s="86" t="s">
        <v>19</v>
      </c>
      <c r="D40" s="85" t="s">
        <v>14</v>
      </c>
      <c r="E40" s="85" t="s">
        <v>18</v>
      </c>
      <c r="F40" s="118" t="s">
        <v>1</v>
      </c>
      <c r="G40" s="118"/>
      <c r="H40" s="118"/>
      <c r="I40" s="119" t="s">
        <v>2</v>
      </c>
      <c r="J40" s="118"/>
      <c r="K40" s="120"/>
      <c r="L40" s="87" t="s">
        <v>13</v>
      </c>
    </row>
    <row r="41" spans="1:12" ht="12.75">
      <c r="A41" s="112">
        <v>6</v>
      </c>
      <c r="B41" s="30">
        <v>1</v>
      </c>
      <c r="C41" s="21">
        <v>31</v>
      </c>
      <c r="D41" s="109">
        <f>D30+$O$7</f>
        <v>0.5277777777777777</v>
      </c>
      <c r="E41" s="56" t="str">
        <f aca="true" t="shared" si="4" ref="E41:E48">E6</f>
        <v>männliche U 14</v>
      </c>
      <c r="F41" s="20" t="str">
        <f>'Spielplan 2016'!C9</f>
        <v>HANNOVER-BS II</v>
      </c>
      <c r="G41" s="26" t="s">
        <v>3</v>
      </c>
      <c r="H41" s="20" t="str">
        <f>'Spielplan 2016'!E9</f>
        <v>WESER-EMS I</v>
      </c>
      <c r="I41" s="41">
        <v>12</v>
      </c>
      <c r="J41" s="21" t="s">
        <v>4</v>
      </c>
      <c r="K41" s="42">
        <v>14</v>
      </c>
      <c r="L41" s="28" t="str">
        <f>'Spielplan 2016'!I9</f>
        <v>LÜNEBURG II</v>
      </c>
    </row>
    <row r="42" spans="1:12" ht="13.5" thickBot="1">
      <c r="A42" s="113"/>
      <c r="B42" s="30">
        <v>2</v>
      </c>
      <c r="C42" s="21">
        <v>32</v>
      </c>
      <c r="D42" s="110"/>
      <c r="E42" s="56" t="str">
        <f t="shared" si="4"/>
        <v>weibliche U 14</v>
      </c>
      <c r="F42" s="20" t="str">
        <f>F41</f>
        <v>HANNOVER-BS II</v>
      </c>
      <c r="G42" s="26" t="s">
        <v>3</v>
      </c>
      <c r="H42" s="20" t="str">
        <f>H41</f>
        <v>WESER-EMS I</v>
      </c>
      <c r="I42" s="35">
        <v>8</v>
      </c>
      <c r="J42" s="21" t="s">
        <v>4</v>
      </c>
      <c r="K42" s="43">
        <v>26</v>
      </c>
      <c r="L42" s="28" t="str">
        <f>L41</f>
        <v>LÜNEBURG II</v>
      </c>
    </row>
    <row r="43" spans="1:12" ht="12.75">
      <c r="A43" s="113"/>
      <c r="B43" s="30">
        <v>3</v>
      </c>
      <c r="C43" s="21">
        <v>33</v>
      </c>
      <c r="D43" s="110"/>
      <c r="E43" s="56" t="str">
        <f t="shared" si="4"/>
        <v>männliche U 12</v>
      </c>
      <c r="F43" s="20" t="str">
        <f>F41</f>
        <v>HANNOVER-BS II</v>
      </c>
      <c r="G43" s="26" t="s">
        <v>3</v>
      </c>
      <c r="H43" s="20" t="str">
        <f>H41</f>
        <v>WESER-EMS I</v>
      </c>
      <c r="I43" s="41">
        <v>15</v>
      </c>
      <c r="J43" s="21" t="s">
        <v>4</v>
      </c>
      <c r="K43" s="42">
        <v>21</v>
      </c>
      <c r="L43" s="28" t="str">
        <f>L41</f>
        <v>LÜNEBURG II</v>
      </c>
    </row>
    <row r="44" spans="1:12" ht="13.5" thickBot="1">
      <c r="A44" s="113"/>
      <c r="B44" s="30">
        <v>4</v>
      </c>
      <c r="C44" s="27">
        <v>34</v>
      </c>
      <c r="D44" s="110"/>
      <c r="E44" s="56" t="str">
        <f t="shared" si="4"/>
        <v>weibliche U 12</v>
      </c>
      <c r="F44" s="20" t="str">
        <f>F41</f>
        <v>HANNOVER-BS II</v>
      </c>
      <c r="G44" s="25" t="s">
        <v>3</v>
      </c>
      <c r="H44" s="20" t="str">
        <f>H41</f>
        <v>WESER-EMS I</v>
      </c>
      <c r="I44" s="35">
        <v>10</v>
      </c>
      <c r="J44" s="21" t="s">
        <v>4</v>
      </c>
      <c r="K44" s="43">
        <v>20</v>
      </c>
      <c r="L44" s="28" t="str">
        <f>L41</f>
        <v>LÜNEBURG II</v>
      </c>
    </row>
    <row r="45" spans="1:12" ht="12.75">
      <c r="A45" s="113"/>
      <c r="B45" s="30">
        <v>5</v>
      </c>
      <c r="C45" s="27">
        <v>35</v>
      </c>
      <c r="D45" s="110"/>
      <c r="E45" s="56" t="str">
        <f t="shared" si="4"/>
        <v>männliche U 10</v>
      </c>
      <c r="F45" s="20" t="str">
        <f>F41</f>
        <v>HANNOVER-BS II</v>
      </c>
      <c r="G45" s="25" t="s">
        <v>3</v>
      </c>
      <c r="H45" s="20" t="str">
        <f>H41</f>
        <v>WESER-EMS I</v>
      </c>
      <c r="I45" s="41">
        <v>19</v>
      </c>
      <c r="J45" s="21" t="s">
        <v>4</v>
      </c>
      <c r="K45" s="42">
        <v>21</v>
      </c>
      <c r="L45" s="28" t="str">
        <f>L41</f>
        <v>LÜNEBURG II</v>
      </c>
    </row>
    <row r="46" spans="1:12" ht="13.5" thickBot="1">
      <c r="A46" s="114"/>
      <c r="B46" s="31">
        <v>6</v>
      </c>
      <c r="C46" s="17">
        <v>36</v>
      </c>
      <c r="D46" s="111"/>
      <c r="E46" s="57" t="str">
        <f t="shared" si="4"/>
        <v>weibliche U 10</v>
      </c>
      <c r="F46" s="8" t="str">
        <f>F41</f>
        <v>HANNOVER-BS II</v>
      </c>
      <c r="G46" s="24" t="s">
        <v>3</v>
      </c>
      <c r="H46" s="8" t="str">
        <f>H41</f>
        <v>WESER-EMS I</v>
      </c>
      <c r="I46" s="35">
        <v>20</v>
      </c>
      <c r="J46" s="17" t="s">
        <v>4</v>
      </c>
      <c r="K46" s="43">
        <v>25</v>
      </c>
      <c r="L46" s="9" t="str">
        <f>L41</f>
        <v>LÜNEBURG II</v>
      </c>
    </row>
    <row r="47" spans="1:12" ht="12.75" customHeight="1">
      <c r="A47" s="112">
        <v>7</v>
      </c>
      <c r="B47" s="32">
        <v>1</v>
      </c>
      <c r="C47" s="27">
        <v>37</v>
      </c>
      <c r="D47" s="109">
        <f>D41+$O$7</f>
        <v>0.5416666666666665</v>
      </c>
      <c r="E47" s="56" t="str">
        <f t="shared" si="4"/>
        <v>männliche U 14</v>
      </c>
      <c r="F47" s="20" t="str">
        <f>'Spielplan 2016'!C7</f>
        <v>LÜNEBURG I</v>
      </c>
      <c r="G47" s="26" t="s">
        <v>3</v>
      </c>
      <c r="H47" s="20" t="str">
        <f>'Spielplan 2016'!E10</f>
        <v>WESER-EMS II</v>
      </c>
      <c r="I47" s="41">
        <v>17</v>
      </c>
      <c r="J47" s="21" t="s">
        <v>4</v>
      </c>
      <c r="K47" s="42">
        <v>13</v>
      </c>
      <c r="L47" s="28" t="str">
        <f>'Spielplan 2016'!I10</f>
        <v>HANNOVER-BS I</v>
      </c>
    </row>
    <row r="48" spans="1:12" ht="12.75" customHeight="1" thickBot="1">
      <c r="A48" s="113"/>
      <c r="B48" s="32">
        <v>2</v>
      </c>
      <c r="C48" s="27">
        <v>38</v>
      </c>
      <c r="D48" s="110"/>
      <c r="E48" s="56" t="str">
        <f t="shared" si="4"/>
        <v>weibliche U 14</v>
      </c>
      <c r="F48" s="20" t="str">
        <f>F47</f>
        <v>LÜNEBURG I</v>
      </c>
      <c r="G48" s="26" t="s">
        <v>3</v>
      </c>
      <c r="H48" s="20" t="str">
        <f>H47</f>
        <v>WESER-EMS II</v>
      </c>
      <c r="I48" s="35">
        <v>17</v>
      </c>
      <c r="J48" s="21" t="s">
        <v>4</v>
      </c>
      <c r="K48" s="43">
        <v>9</v>
      </c>
      <c r="L48" s="28" t="str">
        <f>L47</f>
        <v>HANNOVER-BS I</v>
      </c>
    </row>
    <row r="49" spans="1:12" ht="12.75" customHeight="1">
      <c r="A49" s="113"/>
      <c r="B49" s="32">
        <v>3</v>
      </c>
      <c r="C49" s="27">
        <v>39</v>
      </c>
      <c r="D49" s="110"/>
      <c r="E49" s="56" t="str">
        <f>E8</f>
        <v>männliche U 12</v>
      </c>
      <c r="F49" s="20" t="str">
        <f>F47</f>
        <v>LÜNEBURG I</v>
      </c>
      <c r="G49" s="26" t="s">
        <v>3</v>
      </c>
      <c r="H49" s="20" t="str">
        <f>H47</f>
        <v>WESER-EMS II</v>
      </c>
      <c r="I49" s="41">
        <v>22</v>
      </c>
      <c r="J49" s="21" t="s">
        <v>4</v>
      </c>
      <c r="K49" s="42">
        <v>11</v>
      </c>
      <c r="L49" s="28" t="str">
        <f>L47</f>
        <v>HANNOVER-BS I</v>
      </c>
    </row>
    <row r="50" spans="1:12" ht="12.75" customHeight="1" thickBot="1">
      <c r="A50" s="113"/>
      <c r="B50" s="32">
        <v>4</v>
      </c>
      <c r="C50" s="27">
        <v>40</v>
      </c>
      <c r="D50" s="110"/>
      <c r="E50" s="56" t="str">
        <f>E9</f>
        <v>weibliche U 12</v>
      </c>
      <c r="F50" s="20" t="str">
        <f>F47</f>
        <v>LÜNEBURG I</v>
      </c>
      <c r="G50" s="25" t="s">
        <v>3</v>
      </c>
      <c r="H50" s="20" t="str">
        <f>H47</f>
        <v>WESER-EMS II</v>
      </c>
      <c r="I50" s="35">
        <v>17</v>
      </c>
      <c r="J50" s="21" t="s">
        <v>4</v>
      </c>
      <c r="K50" s="43">
        <v>9</v>
      </c>
      <c r="L50" s="28" t="str">
        <f>L47</f>
        <v>HANNOVER-BS I</v>
      </c>
    </row>
    <row r="51" spans="1:12" ht="12.75" customHeight="1">
      <c r="A51" s="113"/>
      <c r="B51" s="32">
        <v>5</v>
      </c>
      <c r="C51" s="27">
        <v>41</v>
      </c>
      <c r="D51" s="110"/>
      <c r="E51" s="56" t="str">
        <f>E16</f>
        <v>männliche U 10</v>
      </c>
      <c r="F51" s="20" t="str">
        <f>F47</f>
        <v>LÜNEBURG I</v>
      </c>
      <c r="G51" s="25" t="s">
        <v>3</v>
      </c>
      <c r="H51" s="20" t="str">
        <f>H47</f>
        <v>WESER-EMS II</v>
      </c>
      <c r="I51" s="41">
        <v>20</v>
      </c>
      <c r="J51" s="21" t="s">
        <v>4</v>
      </c>
      <c r="K51" s="42">
        <v>16</v>
      </c>
      <c r="L51" s="28" t="str">
        <f>L47</f>
        <v>HANNOVER-BS I</v>
      </c>
    </row>
    <row r="52" spans="1:12" ht="13.5" customHeight="1" thickBot="1">
      <c r="A52" s="114"/>
      <c r="B52" s="33">
        <v>6</v>
      </c>
      <c r="C52" s="17">
        <v>42</v>
      </c>
      <c r="D52" s="111"/>
      <c r="E52" s="57" t="str">
        <f>E11</f>
        <v>weibliche U 10</v>
      </c>
      <c r="F52" s="8" t="str">
        <f>F47</f>
        <v>LÜNEBURG I</v>
      </c>
      <c r="G52" s="24" t="s">
        <v>3</v>
      </c>
      <c r="H52" s="8" t="str">
        <f>H47</f>
        <v>WESER-EMS II</v>
      </c>
      <c r="I52" s="35">
        <v>20</v>
      </c>
      <c r="J52" s="17" t="s">
        <v>4</v>
      </c>
      <c r="K52" s="43">
        <v>22</v>
      </c>
      <c r="L52" s="9" t="str">
        <f>L47</f>
        <v>HANNOVER-BS I</v>
      </c>
    </row>
    <row r="53" spans="1:12" ht="12.75" customHeight="1">
      <c r="A53" s="112">
        <v>8</v>
      </c>
      <c r="B53" s="32">
        <v>1</v>
      </c>
      <c r="C53" s="19">
        <v>43</v>
      </c>
      <c r="D53" s="109">
        <f>D47+$O$7</f>
        <v>0.5555555555555554</v>
      </c>
      <c r="E53" s="58" t="str">
        <f aca="true" t="shared" si="5" ref="E53:E58">E6</f>
        <v>männliche U 14</v>
      </c>
      <c r="F53" s="18" t="str">
        <f>'Spielplan 2016'!C11</f>
        <v>WESER-EMS I</v>
      </c>
      <c r="G53" s="26" t="s">
        <v>3</v>
      </c>
      <c r="H53" s="18" t="str">
        <f>'Spielplan 2016'!E11</f>
        <v>HANNOVER-BS I</v>
      </c>
      <c r="I53" s="41">
        <v>11</v>
      </c>
      <c r="J53" s="19" t="s">
        <v>4</v>
      </c>
      <c r="K53" s="42">
        <v>21</v>
      </c>
      <c r="L53" s="29" t="str">
        <f>'Spielplan 2016'!I11</f>
        <v>LÜNEBURG I</v>
      </c>
    </row>
    <row r="54" spans="1:12" ht="12.75" customHeight="1" thickBot="1">
      <c r="A54" s="113"/>
      <c r="B54" s="32">
        <v>2</v>
      </c>
      <c r="C54" s="27">
        <v>44</v>
      </c>
      <c r="D54" s="110"/>
      <c r="E54" s="56" t="str">
        <f t="shared" si="5"/>
        <v>weibliche U 14</v>
      </c>
      <c r="F54" s="20" t="str">
        <f>F53</f>
        <v>WESER-EMS I</v>
      </c>
      <c r="G54" s="26" t="s">
        <v>3</v>
      </c>
      <c r="H54" s="20" t="str">
        <f>H53</f>
        <v>HANNOVER-BS I</v>
      </c>
      <c r="I54" s="35">
        <v>16</v>
      </c>
      <c r="J54" s="21" t="s">
        <v>4</v>
      </c>
      <c r="K54" s="43">
        <v>10</v>
      </c>
      <c r="L54" s="28" t="str">
        <f>L53</f>
        <v>LÜNEBURG I</v>
      </c>
    </row>
    <row r="55" spans="1:12" ht="12.75" customHeight="1">
      <c r="A55" s="113"/>
      <c r="B55" s="32">
        <v>3</v>
      </c>
      <c r="C55" s="27">
        <v>45</v>
      </c>
      <c r="D55" s="110"/>
      <c r="E55" s="56" t="str">
        <f t="shared" si="5"/>
        <v>männliche U 12</v>
      </c>
      <c r="F55" s="20" t="str">
        <f>F53</f>
        <v>WESER-EMS I</v>
      </c>
      <c r="G55" s="26" t="s">
        <v>3</v>
      </c>
      <c r="H55" s="20" t="str">
        <f>H53</f>
        <v>HANNOVER-BS I</v>
      </c>
      <c r="I55" s="41">
        <v>21</v>
      </c>
      <c r="J55" s="21" t="s">
        <v>4</v>
      </c>
      <c r="K55" s="42">
        <v>10</v>
      </c>
      <c r="L55" s="28" t="str">
        <f>L53</f>
        <v>LÜNEBURG I</v>
      </c>
    </row>
    <row r="56" spans="1:12" ht="12.75" customHeight="1" thickBot="1">
      <c r="A56" s="113"/>
      <c r="B56" s="32">
        <v>4</v>
      </c>
      <c r="C56" s="27">
        <v>46</v>
      </c>
      <c r="D56" s="110"/>
      <c r="E56" s="56" t="str">
        <f t="shared" si="5"/>
        <v>weibliche U 12</v>
      </c>
      <c r="F56" s="20" t="str">
        <f>F53</f>
        <v>WESER-EMS I</v>
      </c>
      <c r="G56" s="25" t="s">
        <v>3</v>
      </c>
      <c r="H56" s="20" t="str">
        <f>H53</f>
        <v>HANNOVER-BS I</v>
      </c>
      <c r="I56" s="35">
        <v>20</v>
      </c>
      <c r="J56" s="21" t="s">
        <v>4</v>
      </c>
      <c r="K56" s="43">
        <v>10</v>
      </c>
      <c r="L56" s="28" t="str">
        <f>L53</f>
        <v>LÜNEBURG I</v>
      </c>
    </row>
    <row r="57" spans="1:12" ht="12.75" customHeight="1">
      <c r="A57" s="113"/>
      <c r="B57" s="32">
        <v>5</v>
      </c>
      <c r="C57" s="27">
        <v>47</v>
      </c>
      <c r="D57" s="110"/>
      <c r="E57" s="56" t="str">
        <f t="shared" si="5"/>
        <v>männliche U 10</v>
      </c>
      <c r="F57" s="20" t="str">
        <f>F53</f>
        <v>WESER-EMS I</v>
      </c>
      <c r="G57" s="25" t="s">
        <v>3</v>
      </c>
      <c r="H57" s="20" t="str">
        <f>H53</f>
        <v>HANNOVER-BS I</v>
      </c>
      <c r="I57" s="41">
        <v>11</v>
      </c>
      <c r="J57" s="21" t="s">
        <v>4</v>
      </c>
      <c r="K57" s="42">
        <v>19</v>
      </c>
      <c r="L57" s="28" t="str">
        <f>L53</f>
        <v>LÜNEBURG I</v>
      </c>
    </row>
    <row r="58" spans="1:12" ht="13.5" customHeight="1" thickBot="1">
      <c r="A58" s="114"/>
      <c r="B58" s="33">
        <v>6</v>
      </c>
      <c r="C58" s="17">
        <v>48</v>
      </c>
      <c r="D58" s="111"/>
      <c r="E58" s="57" t="str">
        <f t="shared" si="5"/>
        <v>weibliche U 10</v>
      </c>
      <c r="F58" s="8" t="str">
        <f>F53</f>
        <v>WESER-EMS I</v>
      </c>
      <c r="G58" s="24" t="s">
        <v>3</v>
      </c>
      <c r="H58" s="8" t="str">
        <f>H53</f>
        <v>HANNOVER-BS I</v>
      </c>
      <c r="I58" s="35">
        <v>24</v>
      </c>
      <c r="J58" s="17" t="s">
        <v>4</v>
      </c>
      <c r="K58" s="43">
        <v>19</v>
      </c>
      <c r="L58" s="9" t="str">
        <f>L53</f>
        <v>LÜNEBURG I</v>
      </c>
    </row>
    <row r="59" spans="1:12" ht="12.75" customHeight="1">
      <c r="A59" s="112">
        <v>9</v>
      </c>
      <c r="B59" s="32">
        <v>1</v>
      </c>
      <c r="C59" s="27">
        <v>49</v>
      </c>
      <c r="D59" s="109">
        <f>D53+$O$7</f>
        <v>0.5694444444444442</v>
      </c>
      <c r="E59" s="56" t="str">
        <f aca="true" t="shared" si="6" ref="E59:E64">E6</f>
        <v>männliche U 14</v>
      </c>
      <c r="F59" s="20" t="str">
        <f>'Spielplan 2016'!C12</f>
        <v>LÜNEBURG II</v>
      </c>
      <c r="G59" s="26" t="s">
        <v>3</v>
      </c>
      <c r="H59" s="20" t="str">
        <f>'Spielplan 2016'!E12</f>
        <v>HANNOVER-BS II</v>
      </c>
      <c r="I59" s="41">
        <v>13</v>
      </c>
      <c r="J59" s="21" t="s">
        <v>4</v>
      </c>
      <c r="K59" s="42">
        <v>9</v>
      </c>
      <c r="L59" s="28" t="str">
        <f>'Spielplan 2016'!I12</f>
        <v>WESER-EMS I</v>
      </c>
    </row>
    <row r="60" spans="1:12" ht="12.75" customHeight="1" thickBot="1">
      <c r="A60" s="113"/>
      <c r="B60" s="32">
        <v>2</v>
      </c>
      <c r="C60" s="27">
        <v>50</v>
      </c>
      <c r="D60" s="110"/>
      <c r="E60" s="56" t="str">
        <f t="shared" si="6"/>
        <v>weibliche U 14</v>
      </c>
      <c r="F60" s="20" t="str">
        <f>F59</f>
        <v>LÜNEBURG II</v>
      </c>
      <c r="G60" s="26" t="s">
        <v>3</v>
      </c>
      <c r="H60" s="20" t="str">
        <f>H59</f>
        <v>HANNOVER-BS II</v>
      </c>
      <c r="I60" s="35">
        <v>23</v>
      </c>
      <c r="J60" s="21" t="s">
        <v>4</v>
      </c>
      <c r="K60" s="43">
        <v>8</v>
      </c>
      <c r="L60" s="28" t="str">
        <f>L59</f>
        <v>WESER-EMS I</v>
      </c>
    </row>
    <row r="61" spans="1:12" ht="12.75" customHeight="1">
      <c r="A61" s="113"/>
      <c r="B61" s="32">
        <v>3</v>
      </c>
      <c r="C61" s="27">
        <v>51</v>
      </c>
      <c r="D61" s="110"/>
      <c r="E61" s="56" t="str">
        <f t="shared" si="6"/>
        <v>männliche U 12</v>
      </c>
      <c r="F61" s="20" t="str">
        <f>F59</f>
        <v>LÜNEBURG II</v>
      </c>
      <c r="G61" s="26" t="s">
        <v>3</v>
      </c>
      <c r="H61" s="20" t="str">
        <f>H59</f>
        <v>HANNOVER-BS II</v>
      </c>
      <c r="I61" s="41">
        <v>17</v>
      </c>
      <c r="J61" s="21" t="s">
        <v>4</v>
      </c>
      <c r="K61" s="42">
        <v>12</v>
      </c>
      <c r="L61" s="28" t="str">
        <f>L59</f>
        <v>WESER-EMS I</v>
      </c>
    </row>
    <row r="62" spans="1:12" ht="12.75" customHeight="1" thickBot="1">
      <c r="A62" s="113"/>
      <c r="B62" s="32">
        <v>4</v>
      </c>
      <c r="C62" s="27">
        <v>52</v>
      </c>
      <c r="D62" s="110"/>
      <c r="E62" s="56" t="str">
        <f t="shared" si="6"/>
        <v>weibliche U 12</v>
      </c>
      <c r="F62" s="20" t="str">
        <f>F59</f>
        <v>LÜNEBURG II</v>
      </c>
      <c r="G62" s="25" t="s">
        <v>3</v>
      </c>
      <c r="H62" s="20" t="str">
        <f>H59</f>
        <v>HANNOVER-BS II</v>
      </c>
      <c r="I62" s="35">
        <v>18</v>
      </c>
      <c r="J62" s="21" t="s">
        <v>4</v>
      </c>
      <c r="K62" s="43">
        <v>11</v>
      </c>
      <c r="L62" s="28" t="str">
        <f>L59</f>
        <v>WESER-EMS I</v>
      </c>
    </row>
    <row r="63" spans="1:12" ht="12.75" customHeight="1">
      <c r="A63" s="113"/>
      <c r="B63" s="32">
        <v>5</v>
      </c>
      <c r="C63" s="27">
        <v>53</v>
      </c>
      <c r="D63" s="110"/>
      <c r="E63" s="56" t="str">
        <f t="shared" si="6"/>
        <v>männliche U 10</v>
      </c>
      <c r="F63" s="20" t="str">
        <f>F59</f>
        <v>LÜNEBURG II</v>
      </c>
      <c r="G63" s="25" t="s">
        <v>3</v>
      </c>
      <c r="H63" s="20" t="str">
        <f>H59</f>
        <v>HANNOVER-BS II</v>
      </c>
      <c r="I63" s="41">
        <v>24</v>
      </c>
      <c r="J63" s="21" t="s">
        <v>4</v>
      </c>
      <c r="K63" s="42">
        <v>14</v>
      </c>
      <c r="L63" s="28" t="str">
        <f>L59</f>
        <v>WESER-EMS I</v>
      </c>
    </row>
    <row r="64" spans="1:12" ht="13.5" customHeight="1" thickBot="1">
      <c r="A64" s="114"/>
      <c r="B64" s="33">
        <v>6</v>
      </c>
      <c r="C64" s="17">
        <v>54</v>
      </c>
      <c r="D64" s="111"/>
      <c r="E64" s="57" t="str">
        <f t="shared" si="6"/>
        <v>weibliche U 10</v>
      </c>
      <c r="F64" s="8" t="str">
        <f>F59</f>
        <v>LÜNEBURG II</v>
      </c>
      <c r="G64" s="24" t="s">
        <v>3</v>
      </c>
      <c r="H64" s="8" t="str">
        <f>H59</f>
        <v>HANNOVER-BS II</v>
      </c>
      <c r="I64" s="35">
        <v>30</v>
      </c>
      <c r="J64" s="17" t="s">
        <v>4</v>
      </c>
      <c r="K64" s="43">
        <v>14</v>
      </c>
      <c r="L64" s="9" t="str">
        <f>L59</f>
        <v>WESER-EMS I</v>
      </c>
    </row>
    <row r="65" spans="1:12" ht="12.75" customHeight="1">
      <c r="A65" s="112">
        <v>10</v>
      </c>
      <c r="B65" s="32">
        <v>1</v>
      </c>
      <c r="C65" s="27">
        <v>55</v>
      </c>
      <c r="D65" s="109">
        <f>D59+$O$7</f>
        <v>0.583333333333333</v>
      </c>
      <c r="E65" s="56" t="str">
        <f aca="true" t="shared" si="7" ref="E65:E70">E6</f>
        <v>männliche U 14</v>
      </c>
      <c r="F65" s="20" t="str">
        <f>'Spielplan 2016'!C13</f>
        <v>LÜNEBURG I</v>
      </c>
      <c r="G65" s="26" t="s">
        <v>3</v>
      </c>
      <c r="H65" s="20" t="str">
        <f>'Spielplan 2016'!E13</f>
        <v>WESER-EMS I</v>
      </c>
      <c r="I65" s="41">
        <v>10</v>
      </c>
      <c r="J65" s="21" t="s">
        <v>4</v>
      </c>
      <c r="K65" s="42">
        <v>17</v>
      </c>
      <c r="L65" s="28" t="str">
        <f>'Spielplan 2016'!I13</f>
        <v>HANNOVER-BS II</v>
      </c>
    </row>
    <row r="66" spans="1:12" ht="12.75" customHeight="1" thickBot="1">
      <c r="A66" s="113"/>
      <c r="B66" s="32">
        <v>2</v>
      </c>
      <c r="C66" s="27">
        <v>56</v>
      </c>
      <c r="D66" s="110"/>
      <c r="E66" s="56" t="str">
        <f t="shared" si="7"/>
        <v>weibliche U 14</v>
      </c>
      <c r="F66" s="20" t="str">
        <f>F65</f>
        <v>LÜNEBURG I</v>
      </c>
      <c r="G66" s="26" t="s">
        <v>3</v>
      </c>
      <c r="H66" s="20" t="str">
        <f>H65</f>
        <v>WESER-EMS I</v>
      </c>
      <c r="I66" s="35">
        <v>12</v>
      </c>
      <c r="J66" s="21" t="s">
        <v>4</v>
      </c>
      <c r="K66" s="43">
        <v>10</v>
      </c>
      <c r="L66" s="28" t="str">
        <f>L65</f>
        <v>HANNOVER-BS II</v>
      </c>
    </row>
    <row r="67" spans="1:12" ht="12.75" customHeight="1">
      <c r="A67" s="113"/>
      <c r="B67" s="32">
        <v>3</v>
      </c>
      <c r="C67" s="27">
        <v>57</v>
      </c>
      <c r="D67" s="110"/>
      <c r="E67" s="56" t="str">
        <f t="shared" si="7"/>
        <v>männliche U 12</v>
      </c>
      <c r="F67" s="20" t="str">
        <f>F65</f>
        <v>LÜNEBURG I</v>
      </c>
      <c r="G67" s="26" t="s">
        <v>3</v>
      </c>
      <c r="H67" s="20" t="str">
        <f>H65</f>
        <v>WESER-EMS I</v>
      </c>
      <c r="I67" s="41">
        <v>15</v>
      </c>
      <c r="J67" s="21" t="s">
        <v>4</v>
      </c>
      <c r="K67" s="42">
        <v>14</v>
      </c>
      <c r="L67" s="28" t="str">
        <f>L65</f>
        <v>HANNOVER-BS II</v>
      </c>
    </row>
    <row r="68" spans="1:12" ht="12.75" customHeight="1" thickBot="1">
      <c r="A68" s="113"/>
      <c r="B68" s="32">
        <v>4</v>
      </c>
      <c r="C68" s="27">
        <v>58</v>
      </c>
      <c r="D68" s="110"/>
      <c r="E68" s="56" t="str">
        <f t="shared" si="7"/>
        <v>weibliche U 12</v>
      </c>
      <c r="F68" s="20" t="str">
        <f>F65</f>
        <v>LÜNEBURG I</v>
      </c>
      <c r="G68" s="25" t="s">
        <v>3</v>
      </c>
      <c r="H68" s="20" t="str">
        <f>H65</f>
        <v>WESER-EMS I</v>
      </c>
      <c r="I68" s="35">
        <v>20</v>
      </c>
      <c r="J68" s="21" t="s">
        <v>4</v>
      </c>
      <c r="K68" s="43">
        <v>21</v>
      </c>
      <c r="L68" s="28" t="str">
        <f>L65</f>
        <v>HANNOVER-BS II</v>
      </c>
    </row>
    <row r="69" spans="1:12" ht="12.75" customHeight="1">
      <c r="A69" s="113"/>
      <c r="B69" s="32">
        <v>5</v>
      </c>
      <c r="C69" s="27">
        <v>59</v>
      </c>
      <c r="D69" s="110"/>
      <c r="E69" s="56" t="str">
        <f t="shared" si="7"/>
        <v>männliche U 10</v>
      </c>
      <c r="F69" s="20" t="str">
        <f>F65</f>
        <v>LÜNEBURG I</v>
      </c>
      <c r="G69" s="25" t="s">
        <v>3</v>
      </c>
      <c r="H69" s="20" t="str">
        <f>H65</f>
        <v>WESER-EMS I</v>
      </c>
      <c r="I69" s="41">
        <v>18</v>
      </c>
      <c r="J69" s="21" t="s">
        <v>4</v>
      </c>
      <c r="K69" s="42">
        <v>22</v>
      </c>
      <c r="L69" s="28" t="str">
        <f>L65</f>
        <v>HANNOVER-BS II</v>
      </c>
    </row>
    <row r="70" spans="1:12" ht="13.5" customHeight="1" thickBot="1">
      <c r="A70" s="114"/>
      <c r="B70" s="33">
        <v>6</v>
      </c>
      <c r="C70" s="17">
        <v>60</v>
      </c>
      <c r="D70" s="111"/>
      <c r="E70" s="57" t="str">
        <f t="shared" si="7"/>
        <v>weibliche U 10</v>
      </c>
      <c r="F70" s="8" t="str">
        <f>F65</f>
        <v>LÜNEBURG I</v>
      </c>
      <c r="G70" s="24" t="s">
        <v>3</v>
      </c>
      <c r="H70" s="8" t="str">
        <f>H65</f>
        <v>WESER-EMS I</v>
      </c>
      <c r="I70" s="35">
        <v>17</v>
      </c>
      <c r="J70" s="17" t="s">
        <v>4</v>
      </c>
      <c r="K70" s="43">
        <v>20</v>
      </c>
      <c r="L70" s="9" t="str">
        <f>L65</f>
        <v>HANNOVER-BS II</v>
      </c>
    </row>
    <row r="71" spans="1:12" ht="27" thickBot="1">
      <c r="A71" s="115" t="s">
        <v>52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7"/>
    </row>
    <row r="72" spans="1:12" ht="12.7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</row>
    <row r="73" spans="1:12" ht="12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1:12" ht="13.5" thickBo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  <row r="75" spans="1:12" ht="13.5" thickBot="1">
      <c r="A75" s="84" t="s">
        <v>16</v>
      </c>
      <c r="B75" s="85" t="s">
        <v>17</v>
      </c>
      <c r="C75" s="86" t="s">
        <v>19</v>
      </c>
      <c r="D75" s="85" t="s">
        <v>14</v>
      </c>
      <c r="E75" s="85" t="s">
        <v>18</v>
      </c>
      <c r="F75" s="118" t="s">
        <v>1</v>
      </c>
      <c r="G75" s="118"/>
      <c r="H75" s="118"/>
      <c r="I75" s="119" t="s">
        <v>2</v>
      </c>
      <c r="J75" s="118"/>
      <c r="K75" s="120"/>
      <c r="L75" s="87" t="s">
        <v>13</v>
      </c>
    </row>
    <row r="76" spans="1:12" ht="12.75">
      <c r="A76" s="112">
        <v>11</v>
      </c>
      <c r="B76" s="30">
        <v>1</v>
      </c>
      <c r="C76" s="21">
        <v>61</v>
      </c>
      <c r="D76" s="109">
        <f>D65+$O$7</f>
        <v>0.5972222222222219</v>
      </c>
      <c r="E76" s="56" t="str">
        <f aca="true" t="shared" si="8" ref="E76:E81">E6</f>
        <v>männliche U 14</v>
      </c>
      <c r="F76" s="20" t="str">
        <f>'Spielplan 2016'!C14</f>
        <v>WESER-EMS II</v>
      </c>
      <c r="G76" s="26" t="s">
        <v>3</v>
      </c>
      <c r="H76" s="20" t="str">
        <f>'Spielplan 2016'!E14</f>
        <v>HANNOVER-BS II</v>
      </c>
      <c r="I76" s="41">
        <v>12</v>
      </c>
      <c r="J76" s="21" t="s">
        <v>4</v>
      </c>
      <c r="K76" s="42">
        <v>20</v>
      </c>
      <c r="L76" s="28" t="str">
        <f>'Spielplan 2016'!I14</f>
        <v>LÜNEBURG II</v>
      </c>
    </row>
    <row r="77" spans="1:12" ht="13.5" thickBot="1">
      <c r="A77" s="113"/>
      <c r="B77" s="30">
        <v>2</v>
      </c>
      <c r="C77" s="21">
        <v>62</v>
      </c>
      <c r="D77" s="110"/>
      <c r="E77" s="56" t="str">
        <f t="shared" si="8"/>
        <v>weibliche U 14</v>
      </c>
      <c r="F77" s="20" t="str">
        <f>F76</f>
        <v>WESER-EMS II</v>
      </c>
      <c r="G77" s="26" t="s">
        <v>3</v>
      </c>
      <c r="H77" s="20" t="str">
        <f>H76</f>
        <v>HANNOVER-BS II</v>
      </c>
      <c r="I77" s="35">
        <v>18</v>
      </c>
      <c r="J77" s="21" t="s">
        <v>4</v>
      </c>
      <c r="K77" s="43">
        <v>10</v>
      </c>
      <c r="L77" s="28" t="str">
        <f>L76</f>
        <v>LÜNEBURG II</v>
      </c>
    </row>
    <row r="78" spans="1:12" ht="12.75">
      <c r="A78" s="113"/>
      <c r="B78" s="30">
        <v>3</v>
      </c>
      <c r="C78" s="21">
        <v>63</v>
      </c>
      <c r="D78" s="110"/>
      <c r="E78" s="56" t="str">
        <f t="shared" si="8"/>
        <v>männliche U 12</v>
      </c>
      <c r="F78" s="20" t="str">
        <f>F76</f>
        <v>WESER-EMS II</v>
      </c>
      <c r="G78" s="26" t="s">
        <v>3</v>
      </c>
      <c r="H78" s="20" t="str">
        <f>H76</f>
        <v>HANNOVER-BS II</v>
      </c>
      <c r="I78" s="41">
        <v>18</v>
      </c>
      <c r="J78" s="21" t="s">
        <v>4</v>
      </c>
      <c r="K78" s="42">
        <v>10</v>
      </c>
      <c r="L78" s="28" t="str">
        <f>L76</f>
        <v>LÜNEBURG II</v>
      </c>
    </row>
    <row r="79" spans="1:12" ht="13.5" thickBot="1">
      <c r="A79" s="113"/>
      <c r="B79" s="30">
        <v>4</v>
      </c>
      <c r="C79" s="27">
        <v>64</v>
      </c>
      <c r="D79" s="110"/>
      <c r="E79" s="56" t="str">
        <f t="shared" si="8"/>
        <v>weibliche U 12</v>
      </c>
      <c r="F79" s="20" t="str">
        <f>F76</f>
        <v>WESER-EMS II</v>
      </c>
      <c r="G79" s="25" t="s">
        <v>3</v>
      </c>
      <c r="H79" s="20" t="str">
        <f>H76</f>
        <v>HANNOVER-BS II</v>
      </c>
      <c r="I79" s="35">
        <v>19</v>
      </c>
      <c r="J79" s="21" t="s">
        <v>4</v>
      </c>
      <c r="K79" s="43">
        <v>10</v>
      </c>
      <c r="L79" s="28" t="str">
        <f>L76</f>
        <v>LÜNEBURG II</v>
      </c>
    </row>
    <row r="80" spans="1:12" ht="12.75">
      <c r="A80" s="113"/>
      <c r="B80" s="30">
        <v>5</v>
      </c>
      <c r="C80" s="27">
        <v>65</v>
      </c>
      <c r="D80" s="110"/>
      <c r="E80" s="56" t="str">
        <f t="shared" si="8"/>
        <v>männliche U 10</v>
      </c>
      <c r="F80" s="20" t="str">
        <f>F76</f>
        <v>WESER-EMS II</v>
      </c>
      <c r="G80" s="25" t="s">
        <v>3</v>
      </c>
      <c r="H80" s="20" t="str">
        <f>H76</f>
        <v>HANNOVER-BS II</v>
      </c>
      <c r="I80" s="41">
        <v>19</v>
      </c>
      <c r="J80" s="21" t="s">
        <v>4</v>
      </c>
      <c r="K80" s="42">
        <v>13</v>
      </c>
      <c r="L80" s="28" t="str">
        <f>L76</f>
        <v>LÜNEBURG II</v>
      </c>
    </row>
    <row r="81" spans="1:12" ht="13.5" thickBot="1">
      <c r="A81" s="114"/>
      <c r="B81" s="31">
        <v>6</v>
      </c>
      <c r="C81" s="17">
        <v>66</v>
      </c>
      <c r="D81" s="111"/>
      <c r="E81" s="57" t="str">
        <f t="shared" si="8"/>
        <v>weibliche U 10</v>
      </c>
      <c r="F81" s="8" t="str">
        <f>F76</f>
        <v>WESER-EMS II</v>
      </c>
      <c r="G81" s="24" t="s">
        <v>3</v>
      </c>
      <c r="H81" s="8" t="str">
        <f>H76</f>
        <v>HANNOVER-BS II</v>
      </c>
      <c r="I81" s="35">
        <v>27</v>
      </c>
      <c r="J81" s="17" t="s">
        <v>4</v>
      </c>
      <c r="K81" s="43">
        <v>13</v>
      </c>
      <c r="L81" s="9" t="str">
        <f>L76</f>
        <v>LÜNEBURG II</v>
      </c>
    </row>
    <row r="82" spans="1:12" ht="12.75">
      <c r="A82" s="112">
        <v>12</v>
      </c>
      <c r="B82" s="32">
        <v>1</v>
      </c>
      <c r="C82" s="27">
        <v>67</v>
      </c>
      <c r="D82" s="109">
        <f>D76+$O$7</f>
        <v>0.6111111111111107</v>
      </c>
      <c r="E82" s="56" t="str">
        <f aca="true" t="shared" si="9" ref="E82:E87">E6</f>
        <v>männliche U 14</v>
      </c>
      <c r="F82" s="20" t="str">
        <f>'Spielplan 2016'!C15</f>
        <v>LÜNEBURG II</v>
      </c>
      <c r="G82" s="26" t="s">
        <v>3</v>
      </c>
      <c r="H82" s="20" t="str">
        <f>'Spielplan 2016'!E15</f>
        <v>HANNOVER-BS I</v>
      </c>
      <c r="I82" s="41">
        <v>12</v>
      </c>
      <c r="J82" s="21" t="s">
        <v>4</v>
      </c>
      <c r="K82" s="42">
        <v>15</v>
      </c>
      <c r="L82" s="28" t="str">
        <f>'Spielplan 2016'!I15</f>
        <v>WESER-EMS II</v>
      </c>
    </row>
    <row r="83" spans="1:12" ht="13.5" thickBot="1">
      <c r="A83" s="113"/>
      <c r="B83" s="32">
        <v>2</v>
      </c>
      <c r="C83" s="27">
        <v>68</v>
      </c>
      <c r="D83" s="110"/>
      <c r="E83" s="56" t="str">
        <f t="shared" si="9"/>
        <v>weibliche U 14</v>
      </c>
      <c r="F83" s="20" t="str">
        <f>F82</f>
        <v>LÜNEBURG II</v>
      </c>
      <c r="G83" s="26" t="s">
        <v>3</v>
      </c>
      <c r="H83" s="20" t="str">
        <f>H82</f>
        <v>HANNOVER-BS I</v>
      </c>
      <c r="I83" s="35">
        <v>12</v>
      </c>
      <c r="J83" s="21" t="s">
        <v>4</v>
      </c>
      <c r="K83" s="43">
        <v>12</v>
      </c>
      <c r="L83" s="28" t="str">
        <f>L82</f>
        <v>WESER-EMS II</v>
      </c>
    </row>
    <row r="84" spans="1:12" ht="12.75">
      <c r="A84" s="113"/>
      <c r="B84" s="32">
        <v>3</v>
      </c>
      <c r="C84" s="27">
        <v>69</v>
      </c>
      <c r="D84" s="110"/>
      <c r="E84" s="56" t="str">
        <f t="shared" si="9"/>
        <v>männliche U 12</v>
      </c>
      <c r="F84" s="20" t="str">
        <f>F82</f>
        <v>LÜNEBURG II</v>
      </c>
      <c r="G84" s="26" t="s">
        <v>3</v>
      </c>
      <c r="H84" s="20" t="str">
        <f>H82</f>
        <v>HANNOVER-BS I</v>
      </c>
      <c r="I84" s="41">
        <v>13</v>
      </c>
      <c r="J84" s="21" t="s">
        <v>4</v>
      </c>
      <c r="K84" s="42">
        <v>15</v>
      </c>
      <c r="L84" s="28" t="str">
        <f>L82</f>
        <v>WESER-EMS II</v>
      </c>
    </row>
    <row r="85" spans="1:12" ht="13.5" thickBot="1">
      <c r="A85" s="113"/>
      <c r="B85" s="32">
        <v>4</v>
      </c>
      <c r="C85" s="27">
        <v>70</v>
      </c>
      <c r="D85" s="110"/>
      <c r="E85" s="56" t="str">
        <f t="shared" si="9"/>
        <v>weibliche U 12</v>
      </c>
      <c r="F85" s="20" t="str">
        <f>F82</f>
        <v>LÜNEBURG II</v>
      </c>
      <c r="G85" s="25" t="s">
        <v>3</v>
      </c>
      <c r="H85" s="20" t="str">
        <f>H82</f>
        <v>HANNOVER-BS I</v>
      </c>
      <c r="I85" s="35">
        <v>17</v>
      </c>
      <c r="J85" s="21" t="s">
        <v>4</v>
      </c>
      <c r="K85" s="43">
        <v>13</v>
      </c>
      <c r="L85" s="28" t="str">
        <f>L82</f>
        <v>WESER-EMS II</v>
      </c>
    </row>
    <row r="86" spans="1:12" ht="12.75">
      <c r="A86" s="113"/>
      <c r="B86" s="32">
        <v>5</v>
      </c>
      <c r="C86" s="27">
        <v>71</v>
      </c>
      <c r="D86" s="110"/>
      <c r="E86" s="56" t="str">
        <f t="shared" si="9"/>
        <v>männliche U 10</v>
      </c>
      <c r="F86" s="20" t="str">
        <f>F82</f>
        <v>LÜNEBURG II</v>
      </c>
      <c r="G86" s="25" t="s">
        <v>3</v>
      </c>
      <c r="H86" s="20" t="str">
        <f>H82</f>
        <v>HANNOVER-BS I</v>
      </c>
      <c r="I86" s="41">
        <v>13</v>
      </c>
      <c r="J86" s="21" t="s">
        <v>4</v>
      </c>
      <c r="K86" s="42">
        <v>16</v>
      </c>
      <c r="L86" s="28" t="str">
        <f>L82</f>
        <v>WESER-EMS II</v>
      </c>
    </row>
    <row r="87" spans="1:12" ht="13.5" thickBot="1">
      <c r="A87" s="114"/>
      <c r="B87" s="33">
        <v>6</v>
      </c>
      <c r="C87" s="17">
        <v>72</v>
      </c>
      <c r="D87" s="111"/>
      <c r="E87" s="57" t="str">
        <f t="shared" si="9"/>
        <v>weibliche U 10</v>
      </c>
      <c r="F87" s="8" t="str">
        <f>F82</f>
        <v>LÜNEBURG II</v>
      </c>
      <c r="G87" s="24" t="s">
        <v>3</v>
      </c>
      <c r="H87" s="8" t="str">
        <f>H82</f>
        <v>HANNOVER-BS I</v>
      </c>
      <c r="I87" s="35">
        <v>24</v>
      </c>
      <c r="J87" s="17" t="s">
        <v>4</v>
      </c>
      <c r="K87" s="43">
        <v>18</v>
      </c>
      <c r="L87" s="9" t="str">
        <f>L82</f>
        <v>WESER-EMS II</v>
      </c>
    </row>
    <row r="88" spans="1:12" ht="12.75" customHeight="1">
      <c r="A88" s="112">
        <v>13</v>
      </c>
      <c r="B88" s="32">
        <v>1</v>
      </c>
      <c r="C88" s="19">
        <v>73</v>
      </c>
      <c r="D88" s="109">
        <f>D82+$O$7</f>
        <v>0.6249999999999996</v>
      </c>
      <c r="E88" s="58" t="str">
        <f aca="true" t="shared" si="10" ref="E88:E93">E6</f>
        <v>männliche U 14</v>
      </c>
      <c r="F88" s="18" t="str">
        <f>'Spielplan 2016'!C16</f>
        <v>LÜNEBURG I</v>
      </c>
      <c r="G88" s="26" t="s">
        <v>3</v>
      </c>
      <c r="H88" s="18" t="str">
        <f>'Spielplan 2016'!E16</f>
        <v>HANNOVER-BS II</v>
      </c>
      <c r="I88" s="41">
        <v>11</v>
      </c>
      <c r="J88" s="19" t="s">
        <v>4</v>
      </c>
      <c r="K88" s="42">
        <v>16</v>
      </c>
      <c r="L88" s="29" t="str">
        <f>'Spielplan 2016'!I16</f>
        <v>WESER-EMS I</v>
      </c>
    </row>
    <row r="89" spans="1:12" ht="12.75" customHeight="1" thickBot="1">
      <c r="A89" s="113"/>
      <c r="B89" s="32">
        <v>2</v>
      </c>
      <c r="C89" s="27">
        <v>74</v>
      </c>
      <c r="D89" s="110"/>
      <c r="E89" s="56" t="str">
        <f t="shared" si="10"/>
        <v>weibliche U 14</v>
      </c>
      <c r="F89" s="20" t="str">
        <f>F88</f>
        <v>LÜNEBURG I</v>
      </c>
      <c r="G89" s="26" t="s">
        <v>3</v>
      </c>
      <c r="H89" s="20" t="str">
        <f>H88</f>
        <v>HANNOVER-BS II</v>
      </c>
      <c r="I89" s="35">
        <v>21</v>
      </c>
      <c r="J89" s="21" t="s">
        <v>4</v>
      </c>
      <c r="K89" s="43">
        <v>7</v>
      </c>
      <c r="L89" s="28" t="str">
        <f>L88</f>
        <v>WESER-EMS I</v>
      </c>
    </row>
    <row r="90" spans="1:12" ht="12.75" customHeight="1">
      <c r="A90" s="113"/>
      <c r="B90" s="32">
        <v>3</v>
      </c>
      <c r="C90" s="27">
        <v>75</v>
      </c>
      <c r="D90" s="110"/>
      <c r="E90" s="56" t="str">
        <f t="shared" si="10"/>
        <v>männliche U 12</v>
      </c>
      <c r="F90" s="20" t="str">
        <f>F88</f>
        <v>LÜNEBURG I</v>
      </c>
      <c r="G90" s="26" t="s">
        <v>3</v>
      </c>
      <c r="H90" s="20" t="str">
        <f>H88</f>
        <v>HANNOVER-BS II</v>
      </c>
      <c r="I90" s="41">
        <v>23</v>
      </c>
      <c r="J90" s="21" t="s">
        <v>4</v>
      </c>
      <c r="K90" s="42">
        <v>12</v>
      </c>
      <c r="L90" s="28" t="str">
        <f>L88</f>
        <v>WESER-EMS I</v>
      </c>
    </row>
    <row r="91" spans="1:12" ht="12.75" customHeight="1" thickBot="1">
      <c r="A91" s="113"/>
      <c r="B91" s="32">
        <v>4</v>
      </c>
      <c r="C91" s="27">
        <v>76</v>
      </c>
      <c r="D91" s="110"/>
      <c r="E91" s="56" t="str">
        <f t="shared" si="10"/>
        <v>weibliche U 12</v>
      </c>
      <c r="F91" s="20" t="str">
        <f>F88</f>
        <v>LÜNEBURG I</v>
      </c>
      <c r="G91" s="25" t="s">
        <v>3</v>
      </c>
      <c r="H91" s="20" t="str">
        <f>H88</f>
        <v>HANNOVER-BS II</v>
      </c>
      <c r="I91" s="35">
        <v>24</v>
      </c>
      <c r="J91" s="21" t="s">
        <v>4</v>
      </c>
      <c r="K91" s="43">
        <v>9</v>
      </c>
      <c r="L91" s="28" t="str">
        <f>L88</f>
        <v>WESER-EMS I</v>
      </c>
    </row>
    <row r="92" spans="1:12" ht="12.75" customHeight="1">
      <c r="A92" s="113"/>
      <c r="B92" s="32">
        <v>5</v>
      </c>
      <c r="C92" s="27">
        <v>77</v>
      </c>
      <c r="D92" s="110"/>
      <c r="E92" s="56" t="str">
        <f t="shared" si="10"/>
        <v>männliche U 10</v>
      </c>
      <c r="F92" s="20" t="str">
        <f>F88</f>
        <v>LÜNEBURG I</v>
      </c>
      <c r="G92" s="25" t="s">
        <v>3</v>
      </c>
      <c r="H92" s="20" t="str">
        <f>H88</f>
        <v>HANNOVER-BS II</v>
      </c>
      <c r="I92" s="41">
        <v>14</v>
      </c>
      <c r="J92" s="21" t="s">
        <v>4</v>
      </c>
      <c r="K92" s="42">
        <v>22</v>
      </c>
      <c r="L92" s="28" t="str">
        <f>L88</f>
        <v>WESER-EMS I</v>
      </c>
    </row>
    <row r="93" spans="1:12" ht="13.5" customHeight="1" thickBot="1">
      <c r="A93" s="114"/>
      <c r="B93" s="33">
        <v>6</v>
      </c>
      <c r="C93" s="17">
        <v>78</v>
      </c>
      <c r="D93" s="111"/>
      <c r="E93" s="57" t="str">
        <f t="shared" si="10"/>
        <v>weibliche U 10</v>
      </c>
      <c r="F93" s="8" t="str">
        <f>F88</f>
        <v>LÜNEBURG I</v>
      </c>
      <c r="G93" s="24" t="s">
        <v>3</v>
      </c>
      <c r="H93" s="8" t="str">
        <f>H88</f>
        <v>HANNOVER-BS II</v>
      </c>
      <c r="I93" s="35">
        <v>29</v>
      </c>
      <c r="J93" s="17" t="s">
        <v>4</v>
      </c>
      <c r="K93" s="43">
        <v>14</v>
      </c>
      <c r="L93" s="9" t="str">
        <f>L88</f>
        <v>WESER-EMS I</v>
      </c>
    </row>
    <row r="94" spans="1:12" ht="12.75" customHeight="1">
      <c r="A94" s="112">
        <v>14</v>
      </c>
      <c r="B94" s="32">
        <v>1</v>
      </c>
      <c r="C94" s="27">
        <v>79</v>
      </c>
      <c r="D94" s="109">
        <f>D88+$O$7</f>
        <v>0.6388888888888884</v>
      </c>
      <c r="E94" s="56" t="str">
        <f aca="true" t="shared" si="11" ref="E94:E99">E6</f>
        <v>männliche U 14</v>
      </c>
      <c r="F94" s="20" t="str">
        <f>'Spielplan 2016'!C17</f>
        <v>WESER-EMS I</v>
      </c>
      <c r="G94" s="26" t="s">
        <v>3</v>
      </c>
      <c r="H94" s="20" t="str">
        <f>'Spielplan 2016'!E17</f>
        <v>LÜNEBURG II</v>
      </c>
      <c r="I94" s="41">
        <v>12</v>
      </c>
      <c r="J94" s="21" t="s">
        <v>4</v>
      </c>
      <c r="K94" s="42">
        <v>9</v>
      </c>
      <c r="L94" s="28" t="str">
        <f>'Spielplan 2016'!I17</f>
        <v>HANNOVER-BS I</v>
      </c>
    </row>
    <row r="95" spans="1:12" ht="12.75" customHeight="1" thickBot="1">
      <c r="A95" s="113"/>
      <c r="B95" s="32">
        <v>2</v>
      </c>
      <c r="C95" s="27">
        <v>80</v>
      </c>
      <c r="D95" s="110"/>
      <c r="E95" s="56" t="str">
        <f t="shared" si="11"/>
        <v>weibliche U 14</v>
      </c>
      <c r="F95" s="20" t="str">
        <f>F94</f>
        <v>WESER-EMS I</v>
      </c>
      <c r="G95" s="26" t="s">
        <v>3</v>
      </c>
      <c r="H95" s="20" t="str">
        <f>H94</f>
        <v>LÜNEBURG II</v>
      </c>
      <c r="I95" s="35">
        <v>14</v>
      </c>
      <c r="J95" s="21" t="s">
        <v>4</v>
      </c>
      <c r="K95" s="43">
        <v>7</v>
      </c>
      <c r="L95" s="28" t="str">
        <f>L94</f>
        <v>HANNOVER-BS I</v>
      </c>
    </row>
    <row r="96" spans="1:12" ht="12.75" customHeight="1">
      <c r="A96" s="113"/>
      <c r="B96" s="32">
        <v>3</v>
      </c>
      <c r="C96" s="27">
        <v>81</v>
      </c>
      <c r="D96" s="110"/>
      <c r="E96" s="56" t="str">
        <f t="shared" si="11"/>
        <v>männliche U 12</v>
      </c>
      <c r="F96" s="20" t="str">
        <f>F94</f>
        <v>WESER-EMS I</v>
      </c>
      <c r="G96" s="26" t="s">
        <v>3</v>
      </c>
      <c r="H96" s="20" t="str">
        <f>H94</f>
        <v>LÜNEBURG II</v>
      </c>
      <c r="I96" s="41">
        <v>18</v>
      </c>
      <c r="J96" s="21" t="s">
        <v>4</v>
      </c>
      <c r="K96" s="42">
        <v>13</v>
      </c>
      <c r="L96" s="28" t="str">
        <f>L94</f>
        <v>HANNOVER-BS I</v>
      </c>
    </row>
    <row r="97" spans="1:12" ht="12.75" customHeight="1" thickBot="1">
      <c r="A97" s="113"/>
      <c r="B97" s="32">
        <v>4</v>
      </c>
      <c r="C97" s="27">
        <v>82</v>
      </c>
      <c r="D97" s="110"/>
      <c r="E97" s="56" t="str">
        <f t="shared" si="11"/>
        <v>weibliche U 12</v>
      </c>
      <c r="F97" s="20" t="str">
        <f>F94</f>
        <v>WESER-EMS I</v>
      </c>
      <c r="G97" s="25" t="s">
        <v>3</v>
      </c>
      <c r="H97" s="20" t="str">
        <f>H94</f>
        <v>LÜNEBURG II</v>
      </c>
      <c r="I97" s="35">
        <v>15</v>
      </c>
      <c r="J97" s="21" t="s">
        <v>4</v>
      </c>
      <c r="K97" s="43">
        <v>8</v>
      </c>
      <c r="L97" s="28" t="str">
        <f>L94</f>
        <v>HANNOVER-BS I</v>
      </c>
    </row>
    <row r="98" spans="1:12" ht="12.75" customHeight="1">
      <c r="A98" s="113"/>
      <c r="B98" s="32">
        <v>5</v>
      </c>
      <c r="C98" s="27">
        <v>83</v>
      </c>
      <c r="D98" s="110"/>
      <c r="E98" s="56" t="str">
        <f t="shared" si="11"/>
        <v>männliche U 10</v>
      </c>
      <c r="F98" s="20" t="str">
        <f>F94</f>
        <v>WESER-EMS I</v>
      </c>
      <c r="G98" s="25" t="s">
        <v>3</v>
      </c>
      <c r="H98" s="20" t="str">
        <f>H94</f>
        <v>LÜNEBURG II</v>
      </c>
      <c r="I98" s="41">
        <v>21</v>
      </c>
      <c r="J98" s="21" t="s">
        <v>4</v>
      </c>
      <c r="K98" s="42">
        <v>17</v>
      </c>
      <c r="L98" s="28" t="str">
        <f>L94</f>
        <v>HANNOVER-BS I</v>
      </c>
    </row>
    <row r="99" spans="1:12" ht="13.5" customHeight="1" thickBot="1">
      <c r="A99" s="114"/>
      <c r="B99" s="33">
        <v>6</v>
      </c>
      <c r="C99" s="17">
        <v>84</v>
      </c>
      <c r="D99" s="111"/>
      <c r="E99" s="57" t="str">
        <f t="shared" si="11"/>
        <v>weibliche U 10</v>
      </c>
      <c r="F99" s="8" t="str">
        <f>F94</f>
        <v>WESER-EMS I</v>
      </c>
      <c r="G99" s="24" t="s">
        <v>3</v>
      </c>
      <c r="H99" s="8" t="str">
        <f>H94</f>
        <v>LÜNEBURG II</v>
      </c>
      <c r="I99" s="35">
        <v>19</v>
      </c>
      <c r="J99" s="17" t="s">
        <v>4</v>
      </c>
      <c r="K99" s="43">
        <v>17</v>
      </c>
      <c r="L99" s="9" t="str">
        <f>L94</f>
        <v>HANNOVER-BS I</v>
      </c>
    </row>
    <row r="100" spans="1:12" ht="12.75" customHeight="1">
      <c r="A100" s="112">
        <v>15</v>
      </c>
      <c r="B100" s="32">
        <v>1</v>
      </c>
      <c r="C100" s="27">
        <v>85</v>
      </c>
      <c r="D100" s="109">
        <f>D94+$O$7</f>
        <v>0.6527777777777772</v>
      </c>
      <c r="E100" s="56" t="str">
        <f>E6</f>
        <v>männliche U 14</v>
      </c>
      <c r="F100" s="20" t="str">
        <f>'Spielplan 2016'!C18</f>
        <v>WESER-EMS II</v>
      </c>
      <c r="G100" s="26" t="s">
        <v>3</v>
      </c>
      <c r="H100" s="20" t="str">
        <f>'Spielplan 2016'!E18</f>
        <v>HANNOVER-BS I</v>
      </c>
      <c r="I100" s="41">
        <v>8</v>
      </c>
      <c r="J100" s="21" t="s">
        <v>4</v>
      </c>
      <c r="K100" s="42">
        <v>22</v>
      </c>
      <c r="L100" s="28" t="str">
        <f>'Spielplan 2016'!I18</f>
        <v>LÜNEBURG I</v>
      </c>
    </row>
    <row r="101" spans="1:12" ht="12.75" customHeight="1" thickBot="1">
      <c r="A101" s="113"/>
      <c r="B101" s="32">
        <v>2</v>
      </c>
      <c r="C101" s="27">
        <v>86</v>
      </c>
      <c r="D101" s="110"/>
      <c r="E101" s="56" t="str">
        <f>E7</f>
        <v>weibliche U 14</v>
      </c>
      <c r="F101" s="20" t="str">
        <f>F100</f>
        <v>WESER-EMS II</v>
      </c>
      <c r="G101" s="26" t="s">
        <v>3</v>
      </c>
      <c r="H101" s="20" t="str">
        <f>H100</f>
        <v>HANNOVER-BS I</v>
      </c>
      <c r="I101" s="35">
        <v>11</v>
      </c>
      <c r="J101" s="21" t="s">
        <v>4</v>
      </c>
      <c r="K101" s="43">
        <v>8</v>
      </c>
      <c r="L101" s="28" t="str">
        <f>L100</f>
        <v>LÜNEBURG I</v>
      </c>
    </row>
    <row r="102" spans="1:12" ht="12.75" customHeight="1">
      <c r="A102" s="113"/>
      <c r="B102" s="32">
        <v>3</v>
      </c>
      <c r="C102" s="27">
        <v>87</v>
      </c>
      <c r="D102" s="110"/>
      <c r="E102" s="56" t="str">
        <f>E43</f>
        <v>männliche U 12</v>
      </c>
      <c r="F102" s="20" t="str">
        <f>F100</f>
        <v>WESER-EMS II</v>
      </c>
      <c r="G102" s="26" t="s">
        <v>3</v>
      </c>
      <c r="H102" s="20" t="str">
        <f>H100</f>
        <v>HANNOVER-BS I</v>
      </c>
      <c r="I102" s="41">
        <v>16</v>
      </c>
      <c r="J102" s="21" t="s">
        <v>4</v>
      </c>
      <c r="K102" s="42">
        <v>12</v>
      </c>
      <c r="L102" s="28" t="str">
        <f>L100</f>
        <v>LÜNEBURG I</v>
      </c>
    </row>
    <row r="103" spans="1:12" ht="12.75" customHeight="1" thickBot="1">
      <c r="A103" s="113"/>
      <c r="B103" s="32">
        <v>4</v>
      </c>
      <c r="C103" s="27">
        <v>88</v>
      </c>
      <c r="D103" s="110"/>
      <c r="E103" s="56" t="str">
        <f>E9</f>
        <v>weibliche U 12</v>
      </c>
      <c r="F103" s="20" t="str">
        <f>F100</f>
        <v>WESER-EMS II</v>
      </c>
      <c r="G103" s="25" t="s">
        <v>3</v>
      </c>
      <c r="H103" s="20" t="str">
        <f>H100</f>
        <v>HANNOVER-BS I</v>
      </c>
      <c r="I103" s="35">
        <v>16</v>
      </c>
      <c r="J103" s="21" t="s">
        <v>4</v>
      </c>
      <c r="K103" s="43">
        <v>15</v>
      </c>
      <c r="L103" s="28" t="str">
        <f>L100</f>
        <v>LÜNEBURG I</v>
      </c>
    </row>
    <row r="104" spans="1:12" ht="12.75" customHeight="1">
      <c r="A104" s="113"/>
      <c r="B104" s="32">
        <v>5</v>
      </c>
      <c r="C104" s="27">
        <v>89</v>
      </c>
      <c r="D104" s="110"/>
      <c r="E104" s="56" t="str">
        <f>E10</f>
        <v>männliche U 10</v>
      </c>
      <c r="F104" s="20" t="str">
        <f>F100</f>
        <v>WESER-EMS II</v>
      </c>
      <c r="G104" s="25" t="s">
        <v>3</v>
      </c>
      <c r="H104" s="20" t="str">
        <f>H100</f>
        <v>HANNOVER-BS I</v>
      </c>
      <c r="I104" s="41">
        <v>11</v>
      </c>
      <c r="J104" s="21" t="s">
        <v>4</v>
      </c>
      <c r="K104" s="42">
        <v>22</v>
      </c>
      <c r="L104" s="28" t="str">
        <f>L100</f>
        <v>LÜNEBURG I</v>
      </c>
    </row>
    <row r="105" spans="1:12" ht="13.5" customHeight="1" thickBot="1">
      <c r="A105" s="114"/>
      <c r="B105" s="33">
        <v>6</v>
      </c>
      <c r="C105" s="17">
        <v>90</v>
      </c>
      <c r="D105" s="111"/>
      <c r="E105" s="57" t="str">
        <f>E11</f>
        <v>weibliche U 10</v>
      </c>
      <c r="F105" s="8" t="str">
        <f>F100</f>
        <v>WESER-EMS II</v>
      </c>
      <c r="G105" s="24" t="s">
        <v>3</v>
      </c>
      <c r="H105" s="8" t="str">
        <f>H100</f>
        <v>HANNOVER-BS I</v>
      </c>
      <c r="I105" s="35">
        <v>25</v>
      </c>
      <c r="J105" s="17" t="s">
        <v>4</v>
      </c>
      <c r="K105" s="43">
        <v>15</v>
      </c>
      <c r="L105" s="9" t="str">
        <f>L100</f>
        <v>LÜNEBURG I</v>
      </c>
    </row>
  </sheetData>
  <sheetProtection/>
  <mergeCells count="42">
    <mergeCell ref="A1:L1"/>
    <mergeCell ref="A36:L36"/>
    <mergeCell ref="A6:A11"/>
    <mergeCell ref="A12:A17"/>
    <mergeCell ref="A18:A23"/>
    <mergeCell ref="A24:A29"/>
    <mergeCell ref="A72:L74"/>
    <mergeCell ref="A59:A64"/>
    <mergeCell ref="A65:A70"/>
    <mergeCell ref="F5:H5"/>
    <mergeCell ref="I5:K5"/>
    <mergeCell ref="D6:D11"/>
    <mergeCell ref="D24:D29"/>
    <mergeCell ref="D30:D35"/>
    <mergeCell ref="A37:L39"/>
    <mergeCell ref="I40:K40"/>
    <mergeCell ref="D47:D52"/>
    <mergeCell ref="D53:D58"/>
    <mergeCell ref="A30:A35"/>
    <mergeCell ref="A2:L4"/>
    <mergeCell ref="F40:H40"/>
    <mergeCell ref="D41:D46"/>
    <mergeCell ref="A82:A87"/>
    <mergeCell ref="A88:A93"/>
    <mergeCell ref="D12:D17"/>
    <mergeCell ref="D18:D23"/>
    <mergeCell ref="A71:L71"/>
    <mergeCell ref="F75:H75"/>
    <mergeCell ref="I75:K75"/>
    <mergeCell ref="A47:A52"/>
    <mergeCell ref="D59:D64"/>
    <mergeCell ref="A41:A46"/>
    <mergeCell ref="D76:D81"/>
    <mergeCell ref="D82:D87"/>
    <mergeCell ref="A53:A58"/>
    <mergeCell ref="D65:D70"/>
    <mergeCell ref="D88:D93"/>
    <mergeCell ref="A100:A105"/>
    <mergeCell ref="A94:A99"/>
    <mergeCell ref="D94:D99"/>
    <mergeCell ref="D100:D105"/>
    <mergeCell ref="A76:A81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0"/>
  <sheetViews>
    <sheetView tabSelected="1" zoomScalePageLayoutView="0" workbookViewId="0" topLeftCell="A100">
      <selection activeCell="Z29" sqref="Z29:AB30"/>
    </sheetView>
  </sheetViews>
  <sheetFormatPr defaultColWidth="11.421875" defaultRowHeight="12.75"/>
  <cols>
    <col min="1" max="1" width="12.7109375" style="15" customWidth="1"/>
    <col min="2" max="2" width="5.7109375" style="0" customWidth="1"/>
    <col min="3" max="3" width="1.7109375" style="0" customWidth="1"/>
    <col min="4" max="5" width="5.7109375" style="0" customWidth="1"/>
    <col min="6" max="6" width="1.7109375" style="0" customWidth="1"/>
    <col min="7" max="8" width="5.7109375" style="0" customWidth="1"/>
    <col min="9" max="9" width="1.7109375" style="0" customWidth="1"/>
    <col min="10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7" width="5.71093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6" width="5.7109375" style="0" customWidth="1"/>
    <col min="27" max="27" width="1.7109375" style="0" customWidth="1"/>
    <col min="28" max="32" width="5.7109375" style="0" customWidth="1"/>
  </cols>
  <sheetData>
    <row r="1" spans="1:28" s="38" customFormat="1" ht="26.25">
      <c r="A1" s="161" t="str">
        <f>Spielplanübersicht!E6</f>
        <v>männliche U 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3"/>
    </row>
    <row r="2" spans="1:28" s="38" customFormat="1" ht="27" thickBot="1">
      <c r="A2" s="142" t="str">
        <f>Spielplanübersicht!B5</f>
        <v>Feld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>
        <f>Spielplanübersicht!B6</f>
        <v>1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</row>
    <row r="3" spans="1:28" ht="12.7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28" ht="13.5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</row>
    <row r="5" spans="1:28" ht="12.75">
      <c r="A5" s="164" t="s">
        <v>22</v>
      </c>
      <c r="B5" s="166" t="str">
        <f>Spielplanübersicht!F6</f>
        <v>LÜNEBURG I</v>
      </c>
      <c r="C5" s="167"/>
      <c r="D5" s="168"/>
      <c r="E5" s="166" t="str">
        <f>Spielplanübersicht!H6</f>
        <v>LÜNEBURG II</v>
      </c>
      <c r="F5" s="167"/>
      <c r="G5" s="168"/>
      <c r="H5" s="166" t="str">
        <f>Spielplanübersicht!F12</f>
        <v>HANNOVER-BS I</v>
      </c>
      <c r="I5" s="167"/>
      <c r="J5" s="168"/>
      <c r="K5" s="166" t="str">
        <f>Spielplanübersicht!H12</f>
        <v>HANNOVER-BS II</v>
      </c>
      <c r="L5" s="167"/>
      <c r="M5" s="168"/>
      <c r="N5" s="166" t="str">
        <f>Spielplanübersicht!H18</f>
        <v>WESER-EMS I</v>
      </c>
      <c r="O5" s="167"/>
      <c r="P5" s="168"/>
      <c r="Q5" s="166" t="str">
        <f>Spielplanübersicht!F18</f>
        <v>WESER-EMS II</v>
      </c>
      <c r="R5" s="167"/>
      <c r="S5" s="172"/>
      <c r="T5" s="157" t="s">
        <v>23</v>
      </c>
      <c r="U5" s="141"/>
      <c r="V5" s="158"/>
      <c r="W5" s="157" t="s">
        <v>24</v>
      </c>
      <c r="X5" s="141"/>
      <c r="Y5" s="158"/>
      <c r="Z5" s="157" t="s">
        <v>25</v>
      </c>
      <c r="AA5" s="141"/>
      <c r="AB5" s="158"/>
    </row>
    <row r="6" spans="1:28" ht="13.5" thickBot="1">
      <c r="A6" s="165"/>
      <c r="B6" s="169"/>
      <c r="C6" s="170"/>
      <c r="D6" s="171"/>
      <c r="E6" s="169"/>
      <c r="F6" s="170"/>
      <c r="G6" s="171"/>
      <c r="H6" s="169"/>
      <c r="I6" s="170"/>
      <c r="J6" s="171"/>
      <c r="K6" s="169"/>
      <c r="L6" s="170"/>
      <c r="M6" s="171"/>
      <c r="N6" s="169"/>
      <c r="O6" s="170"/>
      <c r="P6" s="171"/>
      <c r="Q6" s="169"/>
      <c r="R6" s="170"/>
      <c r="S6" s="173"/>
      <c r="T6" s="159"/>
      <c r="U6" s="135"/>
      <c r="V6" s="160"/>
      <c r="W6" s="159"/>
      <c r="X6" s="135"/>
      <c r="Y6" s="160"/>
      <c r="Z6" s="159"/>
      <c r="AA6" s="135"/>
      <c r="AB6" s="160"/>
    </row>
    <row r="7" spans="1:28" ht="12.75" customHeight="1">
      <c r="A7" s="155" t="str">
        <f>B5</f>
        <v>LÜNEBURG I</v>
      </c>
      <c r="B7" s="124" t="s">
        <v>22</v>
      </c>
      <c r="C7" s="125"/>
      <c r="D7" s="125"/>
      <c r="E7" s="73">
        <f>Spielplanübersicht!I6</f>
        <v>19</v>
      </c>
      <c r="F7" s="74" t="s">
        <v>4</v>
      </c>
      <c r="G7" s="75">
        <f>Spielplanübersicht!K6</f>
        <v>10</v>
      </c>
      <c r="H7" s="73">
        <f>Spielplanübersicht!I24</f>
        <v>6</v>
      </c>
      <c r="I7" s="74" t="s">
        <v>4</v>
      </c>
      <c r="J7" s="76">
        <f>Spielplanübersicht!K24</f>
        <v>20</v>
      </c>
      <c r="K7" s="73">
        <f>Spielplanübersicht!I88</f>
        <v>11</v>
      </c>
      <c r="L7" s="74" t="s">
        <v>4</v>
      </c>
      <c r="M7" s="76">
        <f>Spielplanübersicht!K88</f>
        <v>16</v>
      </c>
      <c r="N7" s="75">
        <f>Spielplanübersicht!I65</f>
        <v>10</v>
      </c>
      <c r="O7" s="74" t="s">
        <v>4</v>
      </c>
      <c r="P7" s="75">
        <f>Spielplanübersicht!K65</f>
        <v>17</v>
      </c>
      <c r="Q7" s="73">
        <f>Spielplanübersicht!I47</f>
        <v>17</v>
      </c>
      <c r="R7" s="74" t="s">
        <v>4</v>
      </c>
      <c r="S7" s="76">
        <f>Spielplanübersicht!K47</f>
        <v>13</v>
      </c>
      <c r="T7" s="73">
        <f>E7+H7+K7+N7+Q7</f>
        <v>63</v>
      </c>
      <c r="U7" s="74" t="s">
        <v>4</v>
      </c>
      <c r="V7" s="76">
        <f>G7+J7+M7+P7+S7</f>
        <v>76</v>
      </c>
      <c r="W7" s="140">
        <f>E8+H8+K8+N8+Q8</f>
        <v>4</v>
      </c>
      <c r="X7" s="141" t="s">
        <v>4</v>
      </c>
      <c r="Y7" s="139">
        <f>G8+J8+M8+P8+S8</f>
        <v>6</v>
      </c>
      <c r="Z7" s="149">
        <v>4</v>
      </c>
      <c r="AA7" s="150"/>
      <c r="AB7" s="151"/>
    </row>
    <row r="8" spans="1:28" ht="13.5" customHeight="1" thickBot="1">
      <c r="A8" s="156"/>
      <c r="B8" s="127"/>
      <c r="C8" s="128"/>
      <c r="D8" s="128"/>
      <c r="E8" s="77">
        <f>IF(E7+G7&lt;1,0,IF(E7&lt;G7,0,IF(E7&gt;G7,2,IF(E7=G7,1))))</f>
        <v>2</v>
      </c>
      <c r="F8" s="78" t="s">
        <v>4</v>
      </c>
      <c r="G8" s="79">
        <f>IF(E7+G7&lt;1,0,IF(E7&lt;G7,2,IF(E7&gt;G7,0,IF(E7=G7,1))))</f>
        <v>0</v>
      </c>
      <c r="H8" s="77">
        <f>IF(H7+J7&lt;1,0,IF(H7&lt;J7,0,IF(H7&gt;J7,2,IF(H7=J7,1))))</f>
        <v>0</v>
      </c>
      <c r="I8" s="78" t="s">
        <v>4</v>
      </c>
      <c r="J8" s="79">
        <f>IF(H7+J7&lt;1,0,IF(H7&lt;J7,2,IF(H7&gt;J7,0,IF(H7=J7,1))))</f>
        <v>2</v>
      </c>
      <c r="K8" s="77">
        <f>IF(K7+M7&lt;1,0,IF(K7&lt;M7,0,IF(K7&gt;M7,2,IF(K7=M7,1))))</f>
        <v>0</v>
      </c>
      <c r="L8" s="78" t="s">
        <v>4</v>
      </c>
      <c r="M8" s="79">
        <f>IF(K7+M7&lt;1,0,IF(K7&lt;M7,2,IF(K7&gt;M7,0,IF(K7=M7,1))))</f>
        <v>2</v>
      </c>
      <c r="N8" s="77">
        <f>IF(N7+P7&lt;1,0,IF(N7&lt;P7,0,IF(N7&gt;P7,2,IF(N7=P7,1))))</f>
        <v>0</v>
      </c>
      <c r="O8" s="78" t="s">
        <v>4</v>
      </c>
      <c r="P8" s="79">
        <f>IF(N7+P7&lt;1,0,IF(N7&lt;P7,2,IF(N7&gt;P7,0,IF(N7=P7,1))))</f>
        <v>2</v>
      </c>
      <c r="Q8" s="77">
        <f>IF(Q7+S7&lt;1,0,IF(Q7&lt;S7,0,IF(Q7&gt;S7,2,IF(Q7=S7,1))))</f>
        <v>2</v>
      </c>
      <c r="R8" s="78" t="s">
        <v>4</v>
      </c>
      <c r="S8" s="79">
        <f>IF(Q7+S7&lt;1,0,IF(Q7&lt;S7,2,IF(Q7&gt;S7,0,IF(Q7=S7,1))))</f>
        <v>0</v>
      </c>
      <c r="T8" s="130">
        <f>T7-V7</f>
        <v>-13</v>
      </c>
      <c r="U8" s="131"/>
      <c r="V8" s="132"/>
      <c r="W8" s="134"/>
      <c r="X8" s="136"/>
      <c r="Y8" s="138"/>
      <c r="Z8" s="152"/>
      <c r="AA8" s="153"/>
      <c r="AB8" s="154"/>
    </row>
    <row r="9" spans="1:28" ht="12.75" customHeight="1">
      <c r="A9" s="155" t="str">
        <f>E5</f>
        <v>LÜNEBURG II</v>
      </c>
      <c r="B9" s="73">
        <f>G7</f>
        <v>10</v>
      </c>
      <c r="C9" s="74" t="s">
        <v>4</v>
      </c>
      <c r="D9" s="76">
        <f>E7</f>
        <v>19</v>
      </c>
      <c r="E9" s="124" t="s">
        <v>22</v>
      </c>
      <c r="F9" s="125"/>
      <c r="G9" s="148"/>
      <c r="H9" s="73">
        <f>Spielplanübersicht!I82</f>
        <v>12</v>
      </c>
      <c r="I9" s="74" t="s">
        <v>4</v>
      </c>
      <c r="J9" s="75">
        <f>Spielplanübersicht!K82</f>
        <v>15</v>
      </c>
      <c r="K9" s="73">
        <f>Spielplanübersicht!I59</f>
        <v>13</v>
      </c>
      <c r="L9" s="74" t="s">
        <v>4</v>
      </c>
      <c r="M9" s="76">
        <f>Spielplanübersicht!K59</f>
        <v>9</v>
      </c>
      <c r="N9" s="75">
        <f>Spielplanübersicht!K94</f>
        <v>9</v>
      </c>
      <c r="O9" s="74" t="s">
        <v>4</v>
      </c>
      <c r="P9" s="75">
        <f>Spielplanübersicht!I94</f>
        <v>12</v>
      </c>
      <c r="Q9" s="73">
        <f>Spielplanübersicht!I30</f>
        <v>12</v>
      </c>
      <c r="R9" s="74" t="s">
        <v>4</v>
      </c>
      <c r="S9" s="76">
        <f>Spielplanübersicht!K30</f>
        <v>14</v>
      </c>
      <c r="T9" s="73">
        <f>B9+H9+K9+N9+Q9</f>
        <v>56</v>
      </c>
      <c r="U9" s="74" t="s">
        <v>4</v>
      </c>
      <c r="V9" s="76">
        <f>D9+J9+M9+P9+S9</f>
        <v>69</v>
      </c>
      <c r="W9" s="133">
        <f>B10+H10+K10+N10+Q10</f>
        <v>2</v>
      </c>
      <c r="X9" s="135" t="s">
        <v>4</v>
      </c>
      <c r="Y9" s="137">
        <f>D10+J10+M10+P10+S10</f>
        <v>8</v>
      </c>
      <c r="Z9" s="149">
        <v>5</v>
      </c>
      <c r="AA9" s="150"/>
      <c r="AB9" s="151"/>
    </row>
    <row r="10" spans="1:28" ht="13.5" customHeight="1" thickBot="1">
      <c r="A10" s="156"/>
      <c r="B10" s="77">
        <f>G8</f>
        <v>0</v>
      </c>
      <c r="C10" s="78" t="s">
        <v>4</v>
      </c>
      <c r="D10" s="79">
        <f>E8</f>
        <v>2</v>
      </c>
      <c r="E10" s="127"/>
      <c r="F10" s="128"/>
      <c r="G10" s="129"/>
      <c r="H10" s="77">
        <f>IF(H9+J9&lt;1,0,IF(H9&lt;J9,0,IF(H9&gt;J9,2,IF(H9=J9,1))))</f>
        <v>0</v>
      </c>
      <c r="I10" s="78" t="s">
        <v>4</v>
      </c>
      <c r="J10" s="79">
        <f>IF(H9+J9&lt;1,0,IF(H9&lt;J9,2,IF(H9&gt;J9,0,IF(H9=J9,1))))</f>
        <v>2</v>
      </c>
      <c r="K10" s="77">
        <f>IF(K9+M9&lt;1,0,IF(K9&lt;M9,0,IF(K9&gt;M9,2,IF(K9=M9,1))))</f>
        <v>2</v>
      </c>
      <c r="L10" s="78" t="s">
        <v>4</v>
      </c>
      <c r="M10" s="79">
        <f>IF(K9+M9&lt;1,0,IF(K9&lt;M9,2,IF(K9&gt;M9,0,IF(K9=M9,1))))</f>
        <v>0</v>
      </c>
      <c r="N10" s="77">
        <f>IF(N9+P9&lt;1,0,IF(N9&lt;P9,0,IF(N9&gt;P9,2,IF(N9=P9,1))))</f>
        <v>0</v>
      </c>
      <c r="O10" s="78" t="s">
        <v>4</v>
      </c>
      <c r="P10" s="79">
        <f>IF(N9+P9&lt;1,0,IF(N9&lt;P9,2,IF(N9&gt;P9,0,IF(N9=P9,1))))</f>
        <v>2</v>
      </c>
      <c r="Q10" s="77">
        <f>IF(Q9+S9&lt;1,0,IF(Q9&lt;S9,0,IF(Q9&gt;S9,2,IF(Q9=S9,1))))</f>
        <v>0</v>
      </c>
      <c r="R10" s="78" t="s">
        <v>4</v>
      </c>
      <c r="S10" s="79">
        <f>IF(Q9+S9&lt;1,0,IF(Q9&lt;S9,2,IF(Q9&gt;S9,0,IF(Q9=S9,1))))</f>
        <v>2</v>
      </c>
      <c r="T10" s="130">
        <f>T9-V9</f>
        <v>-13</v>
      </c>
      <c r="U10" s="131"/>
      <c r="V10" s="132"/>
      <c r="W10" s="133"/>
      <c r="X10" s="135"/>
      <c r="Y10" s="137"/>
      <c r="Z10" s="152"/>
      <c r="AA10" s="153"/>
      <c r="AB10" s="154"/>
    </row>
    <row r="11" spans="1:28" ht="12.75" customHeight="1">
      <c r="A11" s="155" t="str">
        <f>H5</f>
        <v>HANNOVER-BS I</v>
      </c>
      <c r="B11" s="73">
        <f>J7</f>
        <v>20</v>
      </c>
      <c r="C11" s="74" t="s">
        <v>4</v>
      </c>
      <c r="D11" s="75">
        <f>H7</f>
        <v>6</v>
      </c>
      <c r="E11" s="73">
        <f>J9</f>
        <v>15</v>
      </c>
      <c r="F11" s="74" t="s">
        <v>4</v>
      </c>
      <c r="G11" s="76">
        <f>H9</f>
        <v>12</v>
      </c>
      <c r="H11" s="125" t="s">
        <v>22</v>
      </c>
      <c r="I11" s="125"/>
      <c r="J11" s="125"/>
      <c r="K11" s="73">
        <f>Spielplanübersicht!I12</f>
        <v>22</v>
      </c>
      <c r="L11" s="74" t="s">
        <v>4</v>
      </c>
      <c r="M11" s="76">
        <f>Spielplanübersicht!K12</f>
        <v>15</v>
      </c>
      <c r="N11" s="75">
        <f>Spielplanübersicht!K53</f>
        <v>21</v>
      </c>
      <c r="O11" s="74" t="s">
        <v>4</v>
      </c>
      <c r="P11" s="75">
        <f>Spielplanübersicht!I53</f>
        <v>11</v>
      </c>
      <c r="Q11" s="73">
        <f>Spielplanübersicht!K100</f>
        <v>22</v>
      </c>
      <c r="R11" s="74" t="s">
        <v>4</v>
      </c>
      <c r="S11" s="76">
        <f>Spielplanübersicht!I100</f>
        <v>8</v>
      </c>
      <c r="T11" s="73">
        <f>B11+E11+K11+N11+Q11</f>
        <v>100</v>
      </c>
      <c r="U11" s="74" t="s">
        <v>4</v>
      </c>
      <c r="V11" s="76">
        <f>D11+G11+M11+P11+S11</f>
        <v>52</v>
      </c>
      <c r="W11" s="140">
        <f>B12+E12+K12+N12+Q12</f>
        <v>10</v>
      </c>
      <c r="X11" s="141" t="s">
        <v>4</v>
      </c>
      <c r="Y11" s="139">
        <f>D12+G12+M12+P12+S12</f>
        <v>0</v>
      </c>
      <c r="Z11" s="149">
        <v>1</v>
      </c>
      <c r="AA11" s="150"/>
      <c r="AB11" s="151"/>
    </row>
    <row r="12" spans="1:28" ht="13.5" customHeight="1" thickBot="1">
      <c r="A12" s="156"/>
      <c r="B12" s="77">
        <f>J8</f>
        <v>2</v>
      </c>
      <c r="C12" s="78" t="s">
        <v>4</v>
      </c>
      <c r="D12" s="79">
        <f>H8</f>
        <v>0</v>
      </c>
      <c r="E12" s="77">
        <f>J10</f>
        <v>2</v>
      </c>
      <c r="F12" s="78" t="s">
        <v>4</v>
      </c>
      <c r="G12" s="80">
        <f>H10</f>
        <v>0</v>
      </c>
      <c r="H12" s="128"/>
      <c r="I12" s="128"/>
      <c r="J12" s="128"/>
      <c r="K12" s="77">
        <f>IF(K11+M11&lt;1,0,IF(K11&lt;M11,0,IF(K11&gt;M11,2,IF(K11=M11,1))))</f>
        <v>2</v>
      </c>
      <c r="L12" s="78" t="s">
        <v>4</v>
      </c>
      <c r="M12" s="79">
        <f>IF(K11+M11&lt;1,0,IF(K11&lt;M11,2,IF(K11&gt;M11,0,IF(K11=M11,1))))</f>
        <v>0</v>
      </c>
      <c r="N12" s="77">
        <f>IF(N11+P11&lt;1,0,IF(N11&lt;P11,0,IF(N11&gt;P11,2,IF(N11=P11,1))))</f>
        <v>2</v>
      </c>
      <c r="O12" s="78" t="s">
        <v>4</v>
      </c>
      <c r="P12" s="79">
        <f>IF(N11+P11&lt;1,0,IF(N11&lt;P11,2,IF(N11&gt;P11,0,IF(N11=P11,1))))</f>
        <v>0</v>
      </c>
      <c r="Q12" s="77">
        <f>IF(Q11+S11&lt;1,0,IF(Q11&lt;S11,0,IF(Q11&gt;S11,2,IF(Q11=S11,1))))</f>
        <v>2</v>
      </c>
      <c r="R12" s="78" t="s">
        <v>4</v>
      </c>
      <c r="S12" s="79">
        <f>IF(Q11+S11&lt;1,0,IF(Q11&lt;S11,2,IF(Q11&gt;S11,0,IF(Q11=S11,1))))</f>
        <v>0</v>
      </c>
      <c r="T12" s="130">
        <f>T11-V11</f>
        <v>48</v>
      </c>
      <c r="U12" s="131"/>
      <c r="V12" s="132"/>
      <c r="W12" s="134"/>
      <c r="X12" s="136"/>
      <c r="Y12" s="138"/>
      <c r="Z12" s="152"/>
      <c r="AA12" s="153"/>
      <c r="AB12" s="154"/>
    </row>
    <row r="13" spans="1:28" ht="12.75" customHeight="1">
      <c r="A13" s="155" t="str">
        <f>K5</f>
        <v>HANNOVER-BS II</v>
      </c>
      <c r="B13" s="73">
        <f>M7</f>
        <v>16</v>
      </c>
      <c r="C13" s="74" t="s">
        <v>4</v>
      </c>
      <c r="D13" s="75">
        <f>K7</f>
        <v>11</v>
      </c>
      <c r="E13" s="73">
        <f>M9</f>
        <v>9</v>
      </c>
      <c r="F13" s="74" t="s">
        <v>4</v>
      </c>
      <c r="G13" s="76">
        <f>K9</f>
        <v>13</v>
      </c>
      <c r="H13" s="75">
        <f>M11</f>
        <v>15</v>
      </c>
      <c r="I13" s="74" t="s">
        <v>4</v>
      </c>
      <c r="J13" s="76">
        <f>K11</f>
        <v>22</v>
      </c>
      <c r="K13" s="124" t="s">
        <v>22</v>
      </c>
      <c r="L13" s="125"/>
      <c r="M13" s="126"/>
      <c r="N13" s="73">
        <f>Spielplanübersicht!I41</f>
        <v>12</v>
      </c>
      <c r="O13" s="74" t="s">
        <v>4</v>
      </c>
      <c r="P13" s="75">
        <f>Spielplanübersicht!K41</f>
        <v>14</v>
      </c>
      <c r="Q13" s="73">
        <f>Spielplanübersicht!K76</f>
        <v>20</v>
      </c>
      <c r="R13" s="74" t="s">
        <v>4</v>
      </c>
      <c r="S13" s="76">
        <f>Spielplanübersicht!I76</f>
        <v>12</v>
      </c>
      <c r="T13" s="73">
        <f>B13+E13+H13+N13+Q13</f>
        <v>72</v>
      </c>
      <c r="U13" s="74" t="s">
        <v>4</v>
      </c>
      <c r="V13" s="76">
        <f>D13+G13+J13+P13+S13</f>
        <v>72</v>
      </c>
      <c r="W13" s="133">
        <f>B14+E14+H14+N14+Q14</f>
        <v>4</v>
      </c>
      <c r="X13" s="135" t="s">
        <v>4</v>
      </c>
      <c r="Y13" s="137">
        <f>D14+G14+J14+P14+S14</f>
        <v>6</v>
      </c>
      <c r="Z13" s="149">
        <v>3</v>
      </c>
      <c r="AA13" s="150"/>
      <c r="AB13" s="151"/>
    </row>
    <row r="14" spans="1:28" ht="13.5" customHeight="1" thickBot="1">
      <c r="A14" s="156"/>
      <c r="B14" s="77">
        <f>M8</f>
        <v>2</v>
      </c>
      <c r="C14" s="78" t="s">
        <v>4</v>
      </c>
      <c r="D14" s="79">
        <f>K8</f>
        <v>0</v>
      </c>
      <c r="E14" s="77">
        <f>M10</f>
        <v>0</v>
      </c>
      <c r="F14" s="78" t="s">
        <v>4</v>
      </c>
      <c r="G14" s="80">
        <f>K10</f>
        <v>2</v>
      </c>
      <c r="H14" s="79">
        <f>M12</f>
        <v>0</v>
      </c>
      <c r="I14" s="78" t="s">
        <v>4</v>
      </c>
      <c r="J14" s="79">
        <f>K12</f>
        <v>2</v>
      </c>
      <c r="K14" s="127"/>
      <c r="L14" s="128"/>
      <c r="M14" s="129"/>
      <c r="N14" s="77">
        <f>IF(N13+P13&lt;1,0,IF(N13&lt;P13,0,IF(N13&gt;P13,2,IF(N13=P13,1))))</f>
        <v>0</v>
      </c>
      <c r="O14" s="78" t="s">
        <v>4</v>
      </c>
      <c r="P14" s="79">
        <f>IF(N13+P13&lt;1,0,IF(N13&lt;P13,2,IF(N13&gt;P13,0,IF(N13=P13,1))))</f>
        <v>2</v>
      </c>
      <c r="Q14" s="77">
        <f>IF(Q13+S13&lt;1,0,IF(Q13&lt;S13,0,IF(Q13&gt;S13,2,IF(Q13=S13,1))))</f>
        <v>2</v>
      </c>
      <c r="R14" s="78" t="s">
        <v>4</v>
      </c>
      <c r="S14" s="79">
        <f>IF(Q13+S13&lt;1,0,IF(Q13&lt;S13,2,IF(Q13&gt;S13,0,IF(Q13=S13,1))))</f>
        <v>0</v>
      </c>
      <c r="T14" s="130">
        <f>T13-V13</f>
        <v>0</v>
      </c>
      <c r="U14" s="131"/>
      <c r="V14" s="132"/>
      <c r="W14" s="133"/>
      <c r="X14" s="135"/>
      <c r="Y14" s="137"/>
      <c r="Z14" s="152"/>
      <c r="AA14" s="153"/>
      <c r="AB14" s="154"/>
    </row>
    <row r="15" spans="1:28" ht="12.75" customHeight="1">
      <c r="A15" s="155" t="str">
        <f>N5</f>
        <v>WESER-EMS I</v>
      </c>
      <c r="B15" s="73">
        <f>P7</f>
        <v>17</v>
      </c>
      <c r="C15" s="74" t="s">
        <v>4</v>
      </c>
      <c r="D15" s="75">
        <f>N7</f>
        <v>10</v>
      </c>
      <c r="E15" s="73">
        <f>P9</f>
        <v>12</v>
      </c>
      <c r="F15" s="74" t="s">
        <v>4</v>
      </c>
      <c r="G15" s="76">
        <f>N9</f>
        <v>9</v>
      </c>
      <c r="H15" s="75">
        <f>P11</f>
        <v>11</v>
      </c>
      <c r="I15" s="74" t="s">
        <v>4</v>
      </c>
      <c r="J15" s="75">
        <f>N11</f>
        <v>21</v>
      </c>
      <c r="K15" s="73">
        <f>P13</f>
        <v>14</v>
      </c>
      <c r="L15" s="74" t="s">
        <v>4</v>
      </c>
      <c r="M15" s="76">
        <f>N13</f>
        <v>12</v>
      </c>
      <c r="N15" s="147" t="s">
        <v>22</v>
      </c>
      <c r="O15" s="147"/>
      <c r="P15" s="147"/>
      <c r="Q15" s="73">
        <f>Spielplanübersicht!K18</f>
        <v>21</v>
      </c>
      <c r="R15" s="74" t="s">
        <v>4</v>
      </c>
      <c r="S15" s="76">
        <f>Spielplanübersicht!I18</f>
        <v>10</v>
      </c>
      <c r="T15" s="81">
        <f>B15+E15+H15+K15+Q15</f>
        <v>75</v>
      </c>
      <c r="U15" s="82" t="s">
        <v>4</v>
      </c>
      <c r="V15" s="83">
        <f>D15+G15+J15+M15+S15</f>
        <v>62</v>
      </c>
      <c r="W15" s="140">
        <f>B16+E16+H16+K16+Q16</f>
        <v>8</v>
      </c>
      <c r="X15" s="141" t="s">
        <v>4</v>
      </c>
      <c r="Y15" s="139">
        <f>D16+G16+J16+M16+S16</f>
        <v>2</v>
      </c>
      <c r="Z15" s="149">
        <v>2</v>
      </c>
      <c r="AA15" s="150"/>
      <c r="AB15" s="151"/>
    </row>
    <row r="16" spans="1:28" ht="13.5" customHeight="1" thickBot="1">
      <c r="A16" s="156"/>
      <c r="B16" s="77">
        <f>P8</f>
        <v>2</v>
      </c>
      <c r="C16" s="78" t="s">
        <v>4</v>
      </c>
      <c r="D16" s="79">
        <f>N8</f>
        <v>0</v>
      </c>
      <c r="E16" s="77">
        <f>P10</f>
        <v>2</v>
      </c>
      <c r="F16" s="78" t="s">
        <v>4</v>
      </c>
      <c r="G16" s="80">
        <f>N10</f>
        <v>0</v>
      </c>
      <c r="H16" s="79">
        <f>P12</f>
        <v>0</v>
      </c>
      <c r="I16" s="78" t="s">
        <v>4</v>
      </c>
      <c r="J16" s="79">
        <f>N12</f>
        <v>2</v>
      </c>
      <c r="K16" s="77">
        <f>P14</f>
        <v>2</v>
      </c>
      <c r="L16" s="78" t="s">
        <v>4</v>
      </c>
      <c r="M16" s="80">
        <f>N14</f>
        <v>0</v>
      </c>
      <c r="N16" s="128"/>
      <c r="O16" s="128"/>
      <c r="P16" s="128"/>
      <c r="Q16" s="77">
        <f>IF(Q15+S15&lt;1,0,IF(Q15&lt;S15,0,IF(Q15&gt;S15,2,IF(Q15=S15,1))))</f>
        <v>2</v>
      </c>
      <c r="R16" s="78" t="s">
        <v>4</v>
      </c>
      <c r="S16" s="79">
        <f>IF(Q15+S15&lt;1,0,IF(Q15&lt;S15,2,IF(Q15&gt;S15,0,IF(Q15=S15,1))))</f>
        <v>0</v>
      </c>
      <c r="T16" s="130">
        <f>T15-V15</f>
        <v>13</v>
      </c>
      <c r="U16" s="131"/>
      <c r="V16" s="132"/>
      <c r="W16" s="134"/>
      <c r="X16" s="136"/>
      <c r="Y16" s="138"/>
      <c r="Z16" s="152"/>
      <c r="AA16" s="153"/>
      <c r="AB16" s="154"/>
    </row>
    <row r="17" spans="1:28" ht="12.75" customHeight="1">
      <c r="A17" s="155" t="str">
        <f>Q5</f>
        <v>WESER-EMS II</v>
      </c>
      <c r="B17" s="73">
        <f>S7</f>
        <v>13</v>
      </c>
      <c r="C17" s="74" t="s">
        <v>4</v>
      </c>
      <c r="D17" s="75">
        <f>Q7</f>
        <v>17</v>
      </c>
      <c r="E17" s="73">
        <f>S9</f>
        <v>14</v>
      </c>
      <c r="F17" s="74" t="s">
        <v>4</v>
      </c>
      <c r="G17" s="76">
        <f>Q9</f>
        <v>12</v>
      </c>
      <c r="H17" s="75">
        <f>S11</f>
        <v>8</v>
      </c>
      <c r="I17" s="74" t="s">
        <v>4</v>
      </c>
      <c r="J17" s="75">
        <f>Q11</f>
        <v>22</v>
      </c>
      <c r="K17" s="73">
        <f>S13</f>
        <v>12</v>
      </c>
      <c r="L17" s="74" t="s">
        <v>4</v>
      </c>
      <c r="M17" s="76">
        <f>Q13</f>
        <v>20</v>
      </c>
      <c r="N17" s="75">
        <f>S15</f>
        <v>10</v>
      </c>
      <c r="O17" s="74" t="s">
        <v>4</v>
      </c>
      <c r="P17" s="76">
        <f>Q15</f>
        <v>21</v>
      </c>
      <c r="Q17" s="146" t="s">
        <v>22</v>
      </c>
      <c r="R17" s="147"/>
      <c r="S17" s="148"/>
      <c r="T17" s="73">
        <f>B17+E17+H17+K17+N17</f>
        <v>57</v>
      </c>
      <c r="U17" s="74" t="s">
        <v>4</v>
      </c>
      <c r="V17" s="76">
        <f>D17+G17+J17+M17+P17</f>
        <v>92</v>
      </c>
      <c r="W17" s="133">
        <f>B18+E18+H18+K18+N18</f>
        <v>2</v>
      </c>
      <c r="X17" s="135" t="s">
        <v>4</v>
      </c>
      <c r="Y17" s="137">
        <f>D18+G18+J18+M18+P18</f>
        <v>8</v>
      </c>
      <c r="Z17" s="149">
        <v>6</v>
      </c>
      <c r="AA17" s="150"/>
      <c r="AB17" s="151"/>
    </row>
    <row r="18" spans="1:28" ht="13.5" customHeight="1" thickBot="1">
      <c r="A18" s="156"/>
      <c r="B18" s="77">
        <f>S8</f>
        <v>0</v>
      </c>
      <c r="C18" s="78" t="s">
        <v>4</v>
      </c>
      <c r="D18" s="79">
        <f>Q8</f>
        <v>2</v>
      </c>
      <c r="E18" s="77">
        <f>S10</f>
        <v>2</v>
      </c>
      <c r="F18" s="78" t="s">
        <v>4</v>
      </c>
      <c r="G18" s="80">
        <f>Q10</f>
        <v>0</v>
      </c>
      <c r="H18" s="79">
        <f>S12</f>
        <v>0</v>
      </c>
      <c r="I18" s="78" t="s">
        <v>4</v>
      </c>
      <c r="J18" s="79">
        <f>Q12</f>
        <v>2</v>
      </c>
      <c r="K18" s="77">
        <f>S14</f>
        <v>0</v>
      </c>
      <c r="L18" s="78" t="s">
        <v>4</v>
      </c>
      <c r="M18" s="80">
        <f>Q14</f>
        <v>2</v>
      </c>
      <c r="N18" s="79">
        <f>S16</f>
        <v>0</v>
      </c>
      <c r="O18" s="78" t="s">
        <v>4</v>
      </c>
      <c r="P18" s="79">
        <f>Q16</f>
        <v>2</v>
      </c>
      <c r="Q18" s="127"/>
      <c r="R18" s="128"/>
      <c r="S18" s="129"/>
      <c r="T18" s="130">
        <f>T17-V17</f>
        <v>-35</v>
      </c>
      <c r="U18" s="131"/>
      <c r="V18" s="132"/>
      <c r="W18" s="134"/>
      <c r="X18" s="136"/>
      <c r="Y18" s="138"/>
      <c r="Z18" s="152"/>
      <c r="AA18" s="153"/>
      <c r="AB18" s="154"/>
    </row>
    <row r="19" spans="1:28" ht="12.75" customHeight="1">
      <c r="A19" s="39"/>
      <c r="B19" s="20"/>
      <c r="C19" s="21"/>
      <c r="D19" s="20"/>
      <c r="E19" s="20"/>
      <c r="F19" s="21"/>
      <c r="G19" s="20"/>
      <c r="H19" s="20"/>
      <c r="I19" s="21"/>
      <c r="J19" s="20"/>
      <c r="K19" s="20"/>
      <c r="L19" s="21"/>
      <c r="M19" s="20"/>
      <c r="N19" s="20"/>
      <c r="O19" s="21"/>
      <c r="P19" s="20"/>
      <c r="Q19" s="37"/>
      <c r="R19" s="37"/>
      <c r="S19" s="37"/>
      <c r="T19" s="26"/>
      <c r="U19" s="26"/>
      <c r="V19" s="26"/>
      <c r="W19" s="26"/>
      <c r="X19" s="26"/>
      <c r="Y19" s="26"/>
      <c r="Z19" s="20"/>
      <c r="AA19" s="20"/>
      <c r="AB19" s="20"/>
    </row>
    <row r="20" spans="1:28" ht="12.75" customHeight="1">
      <c r="A20" s="39"/>
      <c r="B20" s="20"/>
      <c r="C20" s="21"/>
      <c r="D20" s="20"/>
      <c r="E20" s="20"/>
      <c r="F20" s="21"/>
      <c r="G20" s="20"/>
      <c r="H20" s="20"/>
      <c r="I20" s="21"/>
      <c r="J20" s="20"/>
      <c r="K20" s="20"/>
      <c r="L20" s="21"/>
      <c r="M20" s="20"/>
      <c r="N20" s="20"/>
      <c r="O20" s="21"/>
      <c r="P20" s="20"/>
      <c r="Q20" s="37"/>
      <c r="R20" s="37"/>
      <c r="S20" s="37"/>
      <c r="T20" s="26"/>
      <c r="U20" s="26"/>
      <c r="V20" s="26"/>
      <c r="W20" s="26"/>
      <c r="X20" s="26"/>
      <c r="Y20" s="26"/>
      <c r="Z20" s="20"/>
      <c r="AA20" s="20"/>
      <c r="AB20" s="20"/>
    </row>
    <row r="22" ht="13.5" thickBot="1"/>
    <row r="23" spans="1:28" ht="26.25">
      <c r="A23" s="161" t="str">
        <f>Spielplanübersicht!E7</f>
        <v>weibliche U 14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3"/>
    </row>
    <row r="24" spans="1:28" ht="27" thickBot="1">
      <c r="A24" s="142" t="str">
        <f>Spielplanübersicht!B5</f>
        <v>Feld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4">
        <f>Spielplanübersicht!B7</f>
        <v>2</v>
      </c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5"/>
    </row>
    <row r="26" ht="13.5" thickBot="1"/>
    <row r="27" spans="1:28" ht="12.75">
      <c r="A27" s="164" t="s">
        <v>22</v>
      </c>
      <c r="B27" s="166" t="str">
        <f>B5</f>
        <v>LÜNEBURG I</v>
      </c>
      <c r="C27" s="167"/>
      <c r="D27" s="168"/>
      <c r="E27" s="166" t="str">
        <f>E5</f>
        <v>LÜNEBURG II</v>
      </c>
      <c r="F27" s="167"/>
      <c r="G27" s="168"/>
      <c r="H27" s="166" t="str">
        <f>H5</f>
        <v>HANNOVER-BS I</v>
      </c>
      <c r="I27" s="167"/>
      <c r="J27" s="168"/>
      <c r="K27" s="166" t="str">
        <f>K5</f>
        <v>HANNOVER-BS II</v>
      </c>
      <c r="L27" s="167"/>
      <c r="M27" s="168"/>
      <c r="N27" s="166" t="str">
        <f>N5</f>
        <v>WESER-EMS I</v>
      </c>
      <c r="O27" s="167"/>
      <c r="P27" s="168"/>
      <c r="Q27" s="166" t="str">
        <f>Q5</f>
        <v>WESER-EMS II</v>
      </c>
      <c r="R27" s="167"/>
      <c r="S27" s="172"/>
      <c r="T27" s="157" t="s">
        <v>23</v>
      </c>
      <c r="U27" s="141"/>
      <c r="V27" s="158"/>
      <c r="W27" s="157" t="s">
        <v>24</v>
      </c>
      <c r="X27" s="141"/>
      <c r="Y27" s="158"/>
      <c r="Z27" s="157" t="s">
        <v>25</v>
      </c>
      <c r="AA27" s="141"/>
      <c r="AB27" s="158"/>
    </row>
    <row r="28" spans="1:28" ht="13.5" thickBot="1">
      <c r="A28" s="165"/>
      <c r="B28" s="169"/>
      <c r="C28" s="170"/>
      <c r="D28" s="171"/>
      <c r="E28" s="169"/>
      <c r="F28" s="170"/>
      <c r="G28" s="171"/>
      <c r="H28" s="169"/>
      <c r="I28" s="170"/>
      <c r="J28" s="171"/>
      <c r="K28" s="169"/>
      <c r="L28" s="170"/>
      <c r="M28" s="171"/>
      <c r="N28" s="169"/>
      <c r="O28" s="170"/>
      <c r="P28" s="171"/>
      <c r="Q28" s="169"/>
      <c r="R28" s="170"/>
      <c r="S28" s="173"/>
      <c r="T28" s="159"/>
      <c r="U28" s="135"/>
      <c r="V28" s="160"/>
      <c r="W28" s="159"/>
      <c r="X28" s="135"/>
      <c r="Y28" s="160"/>
      <c r="Z28" s="159"/>
      <c r="AA28" s="135"/>
      <c r="AB28" s="160"/>
    </row>
    <row r="29" spans="1:28" ht="12.75">
      <c r="A29" s="155" t="str">
        <f>B27</f>
        <v>LÜNEBURG I</v>
      </c>
      <c r="B29" s="124" t="s">
        <v>22</v>
      </c>
      <c r="C29" s="125"/>
      <c r="D29" s="125"/>
      <c r="E29" s="73">
        <f>Spielplanübersicht!I7</f>
        <v>14</v>
      </c>
      <c r="F29" s="74" t="s">
        <v>4</v>
      </c>
      <c r="G29" s="75">
        <f>Spielplanübersicht!K7</f>
        <v>13</v>
      </c>
      <c r="H29" s="73">
        <f>Spielplanübersicht!I25</f>
        <v>16</v>
      </c>
      <c r="I29" s="74" t="s">
        <v>4</v>
      </c>
      <c r="J29" s="76">
        <f>Spielplanübersicht!K25</f>
        <v>14</v>
      </c>
      <c r="K29" s="73">
        <f>Spielplanübersicht!I89</f>
        <v>21</v>
      </c>
      <c r="L29" s="74" t="s">
        <v>4</v>
      </c>
      <c r="M29" s="76">
        <f>Spielplanübersicht!K89</f>
        <v>7</v>
      </c>
      <c r="N29" s="75">
        <f>Spielplanübersicht!I66</f>
        <v>12</v>
      </c>
      <c r="O29" s="74" t="s">
        <v>4</v>
      </c>
      <c r="P29" s="75">
        <f>Spielplanübersicht!K66</f>
        <v>10</v>
      </c>
      <c r="Q29" s="73">
        <f>Spielplanübersicht!I48</f>
        <v>17</v>
      </c>
      <c r="R29" s="74" t="s">
        <v>4</v>
      </c>
      <c r="S29" s="76">
        <f>Spielplanübersicht!K48</f>
        <v>9</v>
      </c>
      <c r="T29" s="73">
        <f>E29+H29+K29+N29+Q29</f>
        <v>80</v>
      </c>
      <c r="U29" s="74" t="s">
        <v>4</v>
      </c>
      <c r="V29" s="76">
        <f>G29+J29+M29+P29+S29</f>
        <v>53</v>
      </c>
      <c r="W29" s="140">
        <f>E30+H30+K30+N30+Q30</f>
        <v>10</v>
      </c>
      <c r="X29" s="141" t="s">
        <v>4</v>
      </c>
      <c r="Y29" s="139">
        <f>G30+J30+M30+P30+S30</f>
        <v>0</v>
      </c>
      <c r="Z29" s="149">
        <v>1</v>
      </c>
      <c r="AA29" s="150"/>
      <c r="AB29" s="151"/>
    </row>
    <row r="30" spans="1:28" ht="13.5" thickBot="1">
      <c r="A30" s="156"/>
      <c r="B30" s="127"/>
      <c r="C30" s="128"/>
      <c r="D30" s="128"/>
      <c r="E30" s="77">
        <f>IF(E29+G29&lt;1,0,IF(E29&lt;G29,0,IF(E29&gt;G29,2,IF(E29=G29,1))))</f>
        <v>2</v>
      </c>
      <c r="F30" s="78" t="s">
        <v>4</v>
      </c>
      <c r="G30" s="79">
        <f>IF(E29+G29&lt;1,0,IF(E29&lt;G29,2,IF(E29&gt;G29,0,IF(E29=G29,1))))</f>
        <v>0</v>
      </c>
      <c r="H30" s="77">
        <f>IF(H29+J29&lt;1,0,IF(H29&lt;J29,0,IF(H29&gt;J29,2,IF(H29=J29,1))))</f>
        <v>2</v>
      </c>
      <c r="I30" s="78" t="s">
        <v>4</v>
      </c>
      <c r="J30" s="79">
        <f>IF(H29+J29&lt;1,0,IF(H29&lt;J29,2,IF(H29&gt;J29,0,IF(H29=J29,1))))</f>
        <v>0</v>
      </c>
      <c r="K30" s="77">
        <f>IF(K29+M29&lt;1,0,IF(K29&lt;M29,0,IF(K29&gt;M29,2,IF(K29=M29,1))))</f>
        <v>2</v>
      </c>
      <c r="L30" s="78" t="s">
        <v>4</v>
      </c>
      <c r="M30" s="79">
        <f>IF(K29+M29&lt;1,0,IF(K29&lt;M29,2,IF(K29&gt;M29,0,IF(K29=M29,1))))</f>
        <v>0</v>
      </c>
      <c r="N30" s="77">
        <f>IF(N29+P29&lt;1,0,IF(N29&lt;P29,0,IF(N29&gt;P29,2,IF(N29=P29,1))))</f>
        <v>2</v>
      </c>
      <c r="O30" s="78" t="s">
        <v>4</v>
      </c>
      <c r="P30" s="79">
        <f>IF(N29+P29&lt;1,0,IF(N29&lt;P29,2,IF(N29&gt;P29,0,IF(N29=P29,1))))</f>
        <v>0</v>
      </c>
      <c r="Q30" s="77">
        <f>IF(Q29+S29&lt;1,0,IF(Q29&lt;S29,0,IF(Q29&gt;S29,2,IF(Q29=S29,1))))</f>
        <v>2</v>
      </c>
      <c r="R30" s="78" t="s">
        <v>4</v>
      </c>
      <c r="S30" s="79">
        <f>IF(Q29+S29&lt;1,0,IF(Q29&lt;S29,2,IF(Q29&gt;S29,0,IF(Q29=S29,1))))</f>
        <v>0</v>
      </c>
      <c r="T30" s="130">
        <f>T29-V29</f>
        <v>27</v>
      </c>
      <c r="U30" s="131"/>
      <c r="V30" s="132"/>
      <c r="W30" s="134"/>
      <c r="X30" s="136"/>
      <c r="Y30" s="138"/>
      <c r="Z30" s="152"/>
      <c r="AA30" s="153"/>
      <c r="AB30" s="154"/>
    </row>
    <row r="31" spans="1:28" ht="12.75">
      <c r="A31" s="155" t="str">
        <f>E27</f>
        <v>LÜNEBURG II</v>
      </c>
      <c r="B31" s="73">
        <f>G29</f>
        <v>13</v>
      </c>
      <c r="C31" s="74" t="s">
        <v>4</v>
      </c>
      <c r="D31" s="76">
        <f>E29</f>
        <v>14</v>
      </c>
      <c r="E31" s="124" t="s">
        <v>22</v>
      </c>
      <c r="F31" s="125"/>
      <c r="G31" s="148"/>
      <c r="H31" s="73">
        <f>Spielplanübersicht!I83</f>
        <v>12</v>
      </c>
      <c r="I31" s="74" t="s">
        <v>4</v>
      </c>
      <c r="J31" s="75">
        <f>Spielplanübersicht!K83</f>
        <v>12</v>
      </c>
      <c r="K31" s="73">
        <f>Spielplanübersicht!I60</f>
        <v>23</v>
      </c>
      <c r="L31" s="74" t="s">
        <v>4</v>
      </c>
      <c r="M31" s="76">
        <f>Spielplanübersicht!K60</f>
        <v>8</v>
      </c>
      <c r="N31" s="75">
        <f>Spielplanübersicht!K95</f>
        <v>7</v>
      </c>
      <c r="O31" s="74" t="s">
        <v>4</v>
      </c>
      <c r="P31" s="75">
        <f>Spielplanübersicht!I95</f>
        <v>14</v>
      </c>
      <c r="Q31" s="73">
        <f>Spielplanübersicht!I31</f>
        <v>13</v>
      </c>
      <c r="R31" s="74" t="s">
        <v>4</v>
      </c>
      <c r="S31" s="76">
        <f>Spielplanübersicht!K31</f>
        <v>9</v>
      </c>
      <c r="T31" s="73">
        <f>B31+H31+K31+N31+Q31</f>
        <v>68</v>
      </c>
      <c r="U31" s="74" t="s">
        <v>4</v>
      </c>
      <c r="V31" s="76">
        <f>D31+J31+M31+P31+S31</f>
        <v>57</v>
      </c>
      <c r="W31" s="133">
        <f>B32+H32+K32+N32+Q32</f>
        <v>5</v>
      </c>
      <c r="X31" s="135" t="s">
        <v>4</v>
      </c>
      <c r="Y31" s="137">
        <f>D32+J32+M32+P32+S32</f>
        <v>5</v>
      </c>
      <c r="Z31" s="149">
        <v>3</v>
      </c>
      <c r="AA31" s="150"/>
      <c r="AB31" s="151"/>
    </row>
    <row r="32" spans="1:28" ht="13.5" thickBot="1">
      <c r="A32" s="156"/>
      <c r="B32" s="77">
        <f>G30</f>
        <v>0</v>
      </c>
      <c r="C32" s="78" t="s">
        <v>4</v>
      </c>
      <c r="D32" s="79">
        <f>E30</f>
        <v>2</v>
      </c>
      <c r="E32" s="127"/>
      <c r="F32" s="128"/>
      <c r="G32" s="129"/>
      <c r="H32" s="77">
        <f>IF(H31+J31&lt;1,0,IF(H31&lt;J31,0,IF(H31&gt;J31,2,IF(H31=J31,1))))</f>
        <v>1</v>
      </c>
      <c r="I32" s="78" t="s">
        <v>4</v>
      </c>
      <c r="J32" s="79">
        <f>IF(H31+J31&lt;1,0,IF(H31&lt;J31,2,IF(H31&gt;J31,0,IF(H31=J31,1))))</f>
        <v>1</v>
      </c>
      <c r="K32" s="77">
        <f>IF(K31+M31&lt;1,0,IF(K31&lt;M31,0,IF(K31&gt;M31,2,IF(K31=M31,1))))</f>
        <v>2</v>
      </c>
      <c r="L32" s="78" t="s">
        <v>4</v>
      </c>
      <c r="M32" s="79">
        <f>IF(K31+M31&lt;1,0,IF(K31&lt;M31,2,IF(K31&gt;M31,0,IF(K31=M31,1))))</f>
        <v>0</v>
      </c>
      <c r="N32" s="77">
        <f>IF(N31+P31&lt;1,0,IF(N31&lt;P31,0,IF(N31&gt;P31,2,IF(N31=P31,1))))</f>
        <v>0</v>
      </c>
      <c r="O32" s="78" t="s">
        <v>4</v>
      </c>
      <c r="P32" s="79">
        <f>IF(N31+P31&lt;1,0,IF(N31&lt;P31,2,IF(N31&gt;P31,0,IF(N31=P31,1))))</f>
        <v>2</v>
      </c>
      <c r="Q32" s="77">
        <f>IF(Q31+S31&lt;1,0,IF(Q31&lt;S31,0,IF(Q31&gt;S31,2,IF(Q31=S31,1))))</f>
        <v>2</v>
      </c>
      <c r="R32" s="78" t="s">
        <v>4</v>
      </c>
      <c r="S32" s="79">
        <f>IF(Q31+S31&lt;1,0,IF(Q31&lt;S31,2,IF(Q31&gt;S31,0,IF(Q31=S31,1))))</f>
        <v>0</v>
      </c>
      <c r="T32" s="130">
        <f>T31-V31</f>
        <v>11</v>
      </c>
      <c r="U32" s="131"/>
      <c r="V32" s="132"/>
      <c r="W32" s="133"/>
      <c r="X32" s="135"/>
      <c r="Y32" s="137"/>
      <c r="Z32" s="152"/>
      <c r="AA32" s="153"/>
      <c r="AB32" s="154"/>
    </row>
    <row r="33" spans="1:28" ht="12.75">
      <c r="A33" s="155" t="str">
        <f>H27</f>
        <v>HANNOVER-BS I</v>
      </c>
      <c r="B33" s="73">
        <f>J29</f>
        <v>14</v>
      </c>
      <c r="C33" s="74" t="s">
        <v>4</v>
      </c>
      <c r="D33" s="75">
        <f>H29</f>
        <v>16</v>
      </c>
      <c r="E33" s="73">
        <f>J31</f>
        <v>12</v>
      </c>
      <c r="F33" s="74" t="s">
        <v>4</v>
      </c>
      <c r="G33" s="76">
        <f>H31</f>
        <v>12</v>
      </c>
      <c r="H33" s="125" t="s">
        <v>22</v>
      </c>
      <c r="I33" s="125"/>
      <c r="J33" s="125"/>
      <c r="K33" s="73">
        <f>Spielplanübersicht!I13</f>
        <v>18</v>
      </c>
      <c r="L33" s="74" t="s">
        <v>4</v>
      </c>
      <c r="M33" s="76">
        <f>Spielplanübersicht!K13</f>
        <v>8</v>
      </c>
      <c r="N33" s="75">
        <f>Spielplanübersicht!K54</f>
        <v>10</v>
      </c>
      <c r="O33" s="74" t="s">
        <v>4</v>
      </c>
      <c r="P33" s="75">
        <f>Spielplanübersicht!I54</f>
        <v>16</v>
      </c>
      <c r="Q33" s="73">
        <f>Spielplanübersicht!K101</f>
        <v>8</v>
      </c>
      <c r="R33" s="74" t="s">
        <v>4</v>
      </c>
      <c r="S33" s="76">
        <f>Spielplanübersicht!I101</f>
        <v>11</v>
      </c>
      <c r="T33" s="73">
        <f>B33+E33+K33+N33+Q33</f>
        <v>62</v>
      </c>
      <c r="U33" s="74" t="s">
        <v>4</v>
      </c>
      <c r="V33" s="76">
        <f>D33+G33+M33+P33+S33</f>
        <v>63</v>
      </c>
      <c r="W33" s="140">
        <f>B34+E34+K34+N34+Q34</f>
        <v>3</v>
      </c>
      <c r="X33" s="141" t="s">
        <v>4</v>
      </c>
      <c r="Y33" s="139">
        <f>D34+G34+M34+P34+S34</f>
        <v>7</v>
      </c>
      <c r="Z33" s="149">
        <v>5</v>
      </c>
      <c r="AA33" s="150"/>
      <c r="AB33" s="151"/>
    </row>
    <row r="34" spans="1:28" ht="13.5" thickBot="1">
      <c r="A34" s="156"/>
      <c r="B34" s="77">
        <f>J30</f>
        <v>0</v>
      </c>
      <c r="C34" s="78" t="s">
        <v>4</v>
      </c>
      <c r="D34" s="79">
        <f>H30</f>
        <v>2</v>
      </c>
      <c r="E34" s="77">
        <f>J32</f>
        <v>1</v>
      </c>
      <c r="F34" s="78" t="s">
        <v>4</v>
      </c>
      <c r="G34" s="80">
        <f>H32</f>
        <v>1</v>
      </c>
      <c r="H34" s="128"/>
      <c r="I34" s="128"/>
      <c r="J34" s="128"/>
      <c r="K34" s="77">
        <f>IF(K33+M33&lt;1,0,IF(K33&lt;M33,0,IF(K33&gt;M33,2,IF(K33=M33,1))))</f>
        <v>2</v>
      </c>
      <c r="L34" s="78" t="s">
        <v>4</v>
      </c>
      <c r="M34" s="79">
        <f>IF(K33+M33&lt;1,0,IF(K33&lt;M33,2,IF(K33&gt;M33,0,IF(K33=M33,1))))</f>
        <v>0</v>
      </c>
      <c r="N34" s="77">
        <f>IF(N33+P33&lt;1,0,IF(N33&lt;P33,0,IF(N33&gt;P33,2,IF(N33=P33,1))))</f>
        <v>0</v>
      </c>
      <c r="O34" s="78" t="s">
        <v>4</v>
      </c>
      <c r="P34" s="79">
        <f>IF(N33+P33&lt;1,0,IF(N33&lt;P33,2,IF(N33&gt;P33,0,IF(N33=P33,1))))</f>
        <v>2</v>
      </c>
      <c r="Q34" s="77">
        <f>IF(Q33+S33&lt;1,0,IF(Q33&lt;S33,0,IF(Q33&gt;S33,2,IF(Q33=S33,1))))</f>
        <v>0</v>
      </c>
      <c r="R34" s="78" t="s">
        <v>4</v>
      </c>
      <c r="S34" s="79">
        <f>IF(Q33+S33&lt;1,0,IF(Q33&lt;S33,2,IF(Q33&gt;S33,0,IF(Q33=S33,1))))</f>
        <v>2</v>
      </c>
      <c r="T34" s="130">
        <f>T33-V33</f>
        <v>-1</v>
      </c>
      <c r="U34" s="131"/>
      <c r="V34" s="132"/>
      <c r="W34" s="134"/>
      <c r="X34" s="136"/>
      <c r="Y34" s="138"/>
      <c r="Z34" s="152"/>
      <c r="AA34" s="153"/>
      <c r="AB34" s="154"/>
    </row>
    <row r="35" spans="1:28" ht="12.75">
      <c r="A35" s="155" t="str">
        <f>K27</f>
        <v>HANNOVER-BS II</v>
      </c>
      <c r="B35" s="73">
        <f>M29</f>
        <v>7</v>
      </c>
      <c r="C35" s="74" t="s">
        <v>4</v>
      </c>
      <c r="D35" s="75">
        <f>K29</f>
        <v>21</v>
      </c>
      <c r="E35" s="73">
        <f>M31</f>
        <v>8</v>
      </c>
      <c r="F35" s="74" t="s">
        <v>4</v>
      </c>
      <c r="G35" s="76">
        <f>K31</f>
        <v>23</v>
      </c>
      <c r="H35" s="75">
        <f>M33</f>
        <v>8</v>
      </c>
      <c r="I35" s="74" t="s">
        <v>4</v>
      </c>
      <c r="J35" s="76">
        <f>K33</f>
        <v>18</v>
      </c>
      <c r="K35" s="124" t="s">
        <v>22</v>
      </c>
      <c r="L35" s="125"/>
      <c r="M35" s="126"/>
      <c r="N35" s="73">
        <f>Spielplanübersicht!I42</f>
        <v>8</v>
      </c>
      <c r="O35" s="74" t="s">
        <v>4</v>
      </c>
      <c r="P35" s="75">
        <f>Spielplanübersicht!K42</f>
        <v>26</v>
      </c>
      <c r="Q35" s="73">
        <f>Spielplanübersicht!K77</f>
        <v>10</v>
      </c>
      <c r="R35" s="74" t="s">
        <v>4</v>
      </c>
      <c r="S35" s="76">
        <f>Spielplanübersicht!I77</f>
        <v>18</v>
      </c>
      <c r="T35" s="73">
        <f>B35+E35+H35+N35+Q35</f>
        <v>41</v>
      </c>
      <c r="U35" s="74" t="s">
        <v>4</v>
      </c>
      <c r="V35" s="76">
        <f>D35+G35+J35+P35+S35</f>
        <v>106</v>
      </c>
      <c r="W35" s="133">
        <f>B36+E36+H36+N36+Q36</f>
        <v>0</v>
      </c>
      <c r="X35" s="135" t="s">
        <v>4</v>
      </c>
      <c r="Y35" s="137">
        <f>D36+G36+J36+P36+S36</f>
        <v>10</v>
      </c>
      <c r="Z35" s="149">
        <v>6</v>
      </c>
      <c r="AA35" s="150"/>
      <c r="AB35" s="151"/>
    </row>
    <row r="36" spans="1:28" ht="13.5" thickBot="1">
      <c r="A36" s="156"/>
      <c r="B36" s="77">
        <f>M30</f>
        <v>0</v>
      </c>
      <c r="C36" s="78" t="s">
        <v>4</v>
      </c>
      <c r="D36" s="79">
        <f>K30</f>
        <v>2</v>
      </c>
      <c r="E36" s="77">
        <f>M32</f>
        <v>0</v>
      </c>
      <c r="F36" s="78" t="s">
        <v>4</v>
      </c>
      <c r="G36" s="80">
        <f>K32</f>
        <v>2</v>
      </c>
      <c r="H36" s="79">
        <f>M34</f>
        <v>0</v>
      </c>
      <c r="I36" s="78" t="s">
        <v>4</v>
      </c>
      <c r="J36" s="79">
        <f>K34</f>
        <v>2</v>
      </c>
      <c r="K36" s="127"/>
      <c r="L36" s="128"/>
      <c r="M36" s="129"/>
      <c r="N36" s="77">
        <f>IF(N35+P35&lt;1,0,IF(N35&lt;P35,0,IF(N35&gt;P35,2,IF(N35=P35,1))))</f>
        <v>0</v>
      </c>
      <c r="O36" s="78" t="s">
        <v>4</v>
      </c>
      <c r="P36" s="79">
        <f>IF(N35+P35&lt;1,0,IF(N35&lt;P35,2,IF(N35&gt;P35,0,IF(N35=P35,1))))</f>
        <v>2</v>
      </c>
      <c r="Q36" s="77">
        <f>IF(Q35+S35&lt;1,0,IF(Q35&lt;S35,0,IF(Q35&gt;S35,2,IF(Q35=S35,1))))</f>
        <v>0</v>
      </c>
      <c r="R36" s="78" t="s">
        <v>4</v>
      </c>
      <c r="S36" s="79">
        <f>IF(Q35+S35&lt;1,0,IF(Q35&lt;S35,2,IF(Q35&gt;S35,0,IF(Q35=S35,1))))</f>
        <v>2</v>
      </c>
      <c r="T36" s="130">
        <f>T35-V35</f>
        <v>-65</v>
      </c>
      <c r="U36" s="131"/>
      <c r="V36" s="132"/>
      <c r="W36" s="133"/>
      <c r="X36" s="135"/>
      <c r="Y36" s="137"/>
      <c r="Z36" s="152"/>
      <c r="AA36" s="153"/>
      <c r="AB36" s="154"/>
    </row>
    <row r="37" spans="1:28" ht="12.75">
      <c r="A37" s="155" t="str">
        <f>N27</f>
        <v>WESER-EMS I</v>
      </c>
      <c r="B37" s="73">
        <f>P29</f>
        <v>10</v>
      </c>
      <c r="C37" s="74" t="s">
        <v>4</v>
      </c>
      <c r="D37" s="75">
        <f>N29</f>
        <v>12</v>
      </c>
      <c r="E37" s="73">
        <f>P31</f>
        <v>14</v>
      </c>
      <c r="F37" s="74" t="s">
        <v>4</v>
      </c>
      <c r="G37" s="76">
        <f>N31</f>
        <v>7</v>
      </c>
      <c r="H37" s="75">
        <f>P33</f>
        <v>16</v>
      </c>
      <c r="I37" s="74" t="s">
        <v>4</v>
      </c>
      <c r="J37" s="75">
        <f>N33</f>
        <v>10</v>
      </c>
      <c r="K37" s="73">
        <f>P35</f>
        <v>26</v>
      </c>
      <c r="L37" s="74" t="s">
        <v>4</v>
      </c>
      <c r="M37" s="76">
        <f>N35</f>
        <v>8</v>
      </c>
      <c r="N37" s="147" t="s">
        <v>22</v>
      </c>
      <c r="O37" s="147"/>
      <c r="P37" s="147"/>
      <c r="Q37" s="73">
        <f>Spielplanübersicht!K19</f>
        <v>17</v>
      </c>
      <c r="R37" s="74" t="s">
        <v>4</v>
      </c>
      <c r="S37" s="76">
        <f>Spielplanübersicht!I19</f>
        <v>5</v>
      </c>
      <c r="T37" s="81">
        <f>B37+E37+H37+K37+Q37</f>
        <v>83</v>
      </c>
      <c r="U37" s="82" t="s">
        <v>4</v>
      </c>
      <c r="V37" s="83">
        <f>D37+G37+J37+M37+S37</f>
        <v>42</v>
      </c>
      <c r="W37" s="140">
        <f>B38+E38+H38+K38+Q38</f>
        <v>8</v>
      </c>
      <c r="X37" s="141" t="s">
        <v>4</v>
      </c>
      <c r="Y37" s="139">
        <f>D38+G38+J38+M38+S38</f>
        <v>2</v>
      </c>
      <c r="Z37" s="149">
        <v>2</v>
      </c>
      <c r="AA37" s="150"/>
      <c r="AB37" s="151"/>
    </row>
    <row r="38" spans="1:28" ht="13.5" thickBot="1">
      <c r="A38" s="156"/>
      <c r="B38" s="77">
        <f>P30</f>
        <v>0</v>
      </c>
      <c r="C38" s="78" t="s">
        <v>4</v>
      </c>
      <c r="D38" s="79">
        <f>N30</f>
        <v>2</v>
      </c>
      <c r="E38" s="77">
        <f>P32</f>
        <v>2</v>
      </c>
      <c r="F38" s="78" t="s">
        <v>4</v>
      </c>
      <c r="G38" s="80">
        <f>N32</f>
        <v>0</v>
      </c>
      <c r="H38" s="79">
        <f>P34</f>
        <v>2</v>
      </c>
      <c r="I38" s="78" t="s">
        <v>4</v>
      </c>
      <c r="J38" s="79">
        <f>N34</f>
        <v>0</v>
      </c>
      <c r="K38" s="77">
        <f>P36</f>
        <v>2</v>
      </c>
      <c r="L38" s="78" t="s">
        <v>4</v>
      </c>
      <c r="M38" s="80">
        <f>N36</f>
        <v>0</v>
      </c>
      <c r="N38" s="128"/>
      <c r="O38" s="128"/>
      <c r="P38" s="128"/>
      <c r="Q38" s="77">
        <f>IF(Q37+S37&lt;1,0,IF(Q37&lt;S37,0,IF(Q37&gt;S37,2,IF(Q37=S37,1))))</f>
        <v>2</v>
      </c>
      <c r="R38" s="78" t="s">
        <v>4</v>
      </c>
      <c r="S38" s="79">
        <f>IF(Q37+S37&lt;1,0,IF(Q37&lt;S37,2,IF(Q37&gt;S37,0,IF(Q37=S37,1))))</f>
        <v>0</v>
      </c>
      <c r="T38" s="130">
        <f>T37-V37</f>
        <v>41</v>
      </c>
      <c r="U38" s="131"/>
      <c r="V38" s="132"/>
      <c r="W38" s="134"/>
      <c r="X38" s="136"/>
      <c r="Y38" s="138"/>
      <c r="Z38" s="152"/>
      <c r="AA38" s="153"/>
      <c r="AB38" s="154"/>
    </row>
    <row r="39" spans="1:28" ht="12.75">
      <c r="A39" s="155" t="str">
        <f>Q27</f>
        <v>WESER-EMS II</v>
      </c>
      <c r="B39" s="73">
        <f>S29</f>
        <v>9</v>
      </c>
      <c r="C39" s="74" t="s">
        <v>4</v>
      </c>
      <c r="D39" s="75">
        <f>Q29</f>
        <v>17</v>
      </c>
      <c r="E39" s="73">
        <f>S31</f>
        <v>9</v>
      </c>
      <c r="F39" s="74" t="s">
        <v>4</v>
      </c>
      <c r="G39" s="76">
        <f>Q31</f>
        <v>13</v>
      </c>
      <c r="H39" s="75">
        <f>S33</f>
        <v>11</v>
      </c>
      <c r="I39" s="74" t="s">
        <v>4</v>
      </c>
      <c r="J39" s="75">
        <f>Q33</f>
        <v>8</v>
      </c>
      <c r="K39" s="73">
        <f>S35</f>
        <v>18</v>
      </c>
      <c r="L39" s="74" t="s">
        <v>4</v>
      </c>
      <c r="M39" s="76">
        <f>Q35</f>
        <v>10</v>
      </c>
      <c r="N39" s="75">
        <f>S37</f>
        <v>5</v>
      </c>
      <c r="O39" s="74" t="s">
        <v>4</v>
      </c>
      <c r="P39" s="76">
        <f>Q37</f>
        <v>17</v>
      </c>
      <c r="Q39" s="146" t="s">
        <v>22</v>
      </c>
      <c r="R39" s="147"/>
      <c r="S39" s="148"/>
      <c r="T39" s="73">
        <f>B39+E39+H39+K39+N39</f>
        <v>52</v>
      </c>
      <c r="U39" s="74" t="s">
        <v>4</v>
      </c>
      <c r="V39" s="76">
        <f>D39+G39+J39+M39+P39</f>
        <v>65</v>
      </c>
      <c r="W39" s="133">
        <f>B40+E40+H40+K40+N40</f>
        <v>4</v>
      </c>
      <c r="X39" s="135" t="s">
        <v>4</v>
      </c>
      <c r="Y39" s="137">
        <f>D40+G40+J40+M40+P40</f>
        <v>6</v>
      </c>
      <c r="Z39" s="149">
        <v>4</v>
      </c>
      <c r="AA39" s="150"/>
      <c r="AB39" s="151"/>
    </row>
    <row r="40" spans="1:28" ht="13.5" thickBot="1">
      <c r="A40" s="156"/>
      <c r="B40" s="77">
        <f>S30</f>
        <v>0</v>
      </c>
      <c r="C40" s="78" t="s">
        <v>4</v>
      </c>
      <c r="D40" s="79">
        <f>Q30</f>
        <v>2</v>
      </c>
      <c r="E40" s="77">
        <f>S32</f>
        <v>0</v>
      </c>
      <c r="F40" s="78" t="s">
        <v>4</v>
      </c>
      <c r="G40" s="80">
        <f>Q32</f>
        <v>2</v>
      </c>
      <c r="H40" s="79">
        <f>S34</f>
        <v>2</v>
      </c>
      <c r="I40" s="78" t="s">
        <v>4</v>
      </c>
      <c r="J40" s="79">
        <f>Q34</f>
        <v>0</v>
      </c>
      <c r="K40" s="77">
        <f>S36</f>
        <v>2</v>
      </c>
      <c r="L40" s="78" t="s">
        <v>4</v>
      </c>
      <c r="M40" s="80">
        <f>Q36</f>
        <v>0</v>
      </c>
      <c r="N40" s="79">
        <f>S38</f>
        <v>0</v>
      </c>
      <c r="O40" s="78" t="s">
        <v>4</v>
      </c>
      <c r="P40" s="79">
        <f>Q38</f>
        <v>2</v>
      </c>
      <c r="Q40" s="127"/>
      <c r="R40" s="128"/>
      <c r="S40" s="129"/>
      <c r="T40" s="130">
        <f>T39-V39</f>
        <v>-13</v>
      </c>
      <c r="U40" s="131"/>
      <c r="V40" s="132"/>
      <c r="W40" s="134"/>
      <c r="X40" s="136"/>
      <c r="Y40" s="138"/>
      <c r="Z40" s="152"/>
      <c r="AA40" s="153"/>
      <c r="AB40" s="154"/>
    </row>
    <row r="41" spans="1:28" ht="26.25">
      <c r="A41" s="161" t="str">
        <f>Spielplanübersicht!E8</f>
        <v>männliche U 12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3"/>
    </row>
    <row r="42" spans="1:28" ht="27" thickBot="1">
      <c r="A42" s="142" t="str">
        <f>Spielplanübersicht!B5</f>
        <v>Feld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>
        <f>Spielplanübersicht!B8</f>
        <v>3</v>
      </c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5"/>
    </row>
    <row r="44" ht="13.5" thickBot="1"/>
    <row r="45" spans="1:28" ht="12.75">
      <c r="A45" s="164" t="s">
        <v>22</v>
      </c>
      <c r="B45" s="166" t="str">
        <f>B27</f>
        <v>LÜNEBURG I</v>
      </c>
      <c r="C45" s="167"/>
      <c r="D45" s="168"/>
      <c r="E45" s="166" t="str">
        <f>E27</f>
        <v>LÜNEBURG II</v>
      </c>
      <c r="F45" s="167"/>
      <c r="G45" s="168"/>
      <c r="H45" s="166" t="str">
        <f>H27</f>
        <v>HANNOVER-BS I</v>
      </c>
      <c r="I45" s="167"/>
      <c r="J45" s="168"/>
      <c r="K45" s="166" t="str">
        <f>K27</f>
        <v>HANNOVER-BS II</v>
      </c>
      <c r="L45" s="167"/>
      <c r="M45" s="168"/>
      <c r="N45" s="166" t="str">
        <f>N27</f>
        <v>WESER-EMS I</v>
      </c>
      <c r="O45" s="167"/>
      <c r="P45" s="168"/>
      <c r="Q45" s="166" t="str">
        <f>Q27</f>
        <v>WESER-EMS II</v>
      </c>
      <c r="R45" s="167"/>
      <c r="S45" s="172"/>
      <c r="T45" s="157" t="s">
        <v>23</v>
      </c>
      <c r="U45" s="141"/>
      <c r="V45" s="158"/>
      <c r="W45" s="157" t="s">
        <v>24</v>
      </c>
      <c r="X45" s="141"/>
      <c r="Y45" s="158"/>
      <c r="Z45" s="157" t="s">
        <v>25</v>
      </c>
      <c r="AA45" s="141"/>
      <c r="AB45" s="158"/>
    </row>
    <row r="46" spans="1:28" ht="13.5" thickBot="1">
      <c r="A46" s="165"/>
      <c r="B46" s="169"/>
      <c r="C46" s="170"/>
      <c r="D46" s="171"/>
      <c r="E46" s="169"/>
      <c r="F46" s="170"/>
      <c r="G46" s="171"/>
      <c r="H46" s="169"/>
      <c r="I46" s="170"/>
      <c r="J46" s="171"/>
      <c r="K46" s="169"/>
      <c r="L46" s="170"/>
      <c r="M46" s="171"/>
      <c r="N46" s="169"/>
      <c r="O46" s="170"/>
      <c r="P46" s="171"/>
      <c r="Q46" s="169"/>
      <c r="R46" s="170"/>
      <c r="S46" s="173"/>
      <c r="T46" s="159"/>
      <c r="U46" s="135"/>
      <c r="V46" s="160"/>
      <c r="W46" s="159"/>
      <c r="X46" s="135"/>
      <c r="Y46" s="160"/>
      <c r="Z46" s="159"/>
      <c r="AA46" s="135"/>
      <c r="AB46" s="160"/>
    </row>
    <row r="47" spans="1:28" ht="12.75" customHeight="1">
      <c r="A47" s="155" t="str">
        <f>B45</f>
        <v>LÜNEBURG I</v>
      </c>
      <c r="B47" s="124" t="s">
        <v>22</v>
      </c>
      <c r="C47" s="125"/>
      <c r="D47" s="125"/>
      <c r="E47" s="73">
        <f>Spielplanübersicht!I8</f>
        <v>20</v>
      </c>
      <c r="F47" s="74" t="s">
        <v>4</v>
      </c>
      <c r="G47" s="75">
        <f>Spielplanübersicht!K8</f>
        <v>13</v>
      </c>
      <c r="H47" s="73">
        <f>Spielplanübersicht!I26</f>
        <v>20</v>
      </c>
      <c r="I47" s="74" t="s">
        <v>4</v>
      </c>
      <c r="J47" s="76">
        <f>Spielplanübersicht!K26</f>
        <v>11</v>
      </c>
      <c r="K47" s="73">
        <f>Spielplanübersicht!I90</f>
        <v>23</v>
      </c>
      <c r="L47" s="74" t="s">
        <v>4</v>
      </c>
      <c r="M47" s="76">
        <f>Spielplanübersicht!K90</f>
        <v>12</v>
      </c>
      <c r="N47" s="75">
        <f>Spielplanübersicht!I67</f>
        <v>15</v>
      </c>
      <c r="O47" s="74" t="s">
        <v>4</v>
      </c>
      <c r="P47" s="75">
        <f>Spielplanübersicht!K67</f>
        <v>14</v>
      </c>
      <c r="Q47" s="73">
        <f>Spielplanübersicht!I49</f>
        <v>22</v>
      </c>
      <c r="R47" s="74" t="s">
        <v>4</v>
      </c>
      <c r="S47" s="76">
        <f>Spielplanübersicht!K49</f>
        <v>11</v>
      </c>
      <c r="T47" s="73">
        <f>E47+H47+K47+N47+Q47</f>
        <v>100</v>
      </c>
      <c r="U47" s="74" t="s">
        <v>4</v>
      </c>
      <c r="V47" s="76">
        <f>G47+J47+M47+P47+S47</f>
        <v>61</v>
      </c>
      <c r="W47" s="140">
        <f>E48+H48+K48+N48+Q48</f>
        <v>10</v>
      </c>
      <c r="X47" s="141" t="s">
        <v>4</v>
      </c>
      <c r="Y47" s="139">
        <f>G48+J48+M48+P48+S48</f>
        <v>0</v>
      </c>
      <c r="Z47" s="124">
        <v>1</v>
      </c>
      <c r="AA47" s="125"/>
      <c r="AB47" s="126"/>
    </row>
    <row r="48" spans="1:28" ht="13.5" customHeight="1" thickBot="1">
      <c r="A48" s="156"/>
      <c r="B48" s="127"/>
      <c r="C48" s="128"/>
      <c r="D48" s="128"/>
      <c r="E48" s="77">
        <f>IF(E47+G47&lt;1,0,IF(E47&lt;G47,0,IF(E47&gt;G47,2,IF(E47=G47,1))))</f>
        <v>2</v>
      </c>
      <c r="F48" s="78" t="s">
        <v>4</v>
      </c>
      <c r="G48" s="79">
        <f>IF(E47+G47&lt;1,0,IF(E47&lt;G47,2,IF(E47&gt;G47,0,IF(E47=G47,1))))</f>
        <v>0</v>
      </c>
      <c r="H48" s="77">
        <f>IF(H47+J47&lt;1,0,IF(H47&lt;J47,0,IF(H47&gt;J47,2,IF(H47=J47,1))))</f>
        <v>2</v>
      </c>
      <c r="I48" s="78" t="s">
        <v>4</v>
      </c>
      <c r="J48" s="79">
        <f>IF(H47+J47&lt;1,0,IF(H47&lt;J47,2,IF(H47&gt;J47,0,IF(H47=J47,1))))</f>
        <v>0</v>
      </c>
      <c r="K48" s="77">
        <f>IF(K47+M47&lt;1,0,IF(K47&lt;M47,0,IF(K47&gt;M47,2,IF(K47=M47,1))))</f>
        <v>2</v>
      </c>
      <c r="L48" s="78" t="s">
        <v>4</v>
      </c>
      <c r="M48" s="79">
        <f>IF(K47+M47&lt;1,0,IF(K47&lt;M47,2,IF(K47&gt;M47,0,IF(K47=M47,1))))</f>
        <v>0</v>
      </c>
      <c r="N48" s="77">
        <f>IF(N47+P47&lt;1,0,IF(N47&lt;P47,0,IF(N47&gt;P47,2,IF(N47=P47,1))))</f>
        <v>2</v>
      </c>
      <c r="O48" s="78" t="s">
        <v>4</v>
      </c>
      <c r="P48" s="79">
        <f>IF(N47+P47&lt;1,0,IF(N47&lt;P47,2,IF(N47&gt;P47,0,IF(N47=P47,1))))</f>
        <v>0</v>
      </c>
      <c r="Q48" s="77">
        <f>IF(Q47+S47&lt;1,0,IF(Q47&lt;S47,0,IF(Q47&gt;S47,2,IF(Q47=S47,1))))</f>
        <v>2</v>
      </c>
      <c r="R48" s="78" t="s">
        <v>4</v>
      </c>
      <c r="S48" s="79">
        <f>IF(Q47+S47&lt;1,0,IF(Q47&lt;S47,2,IF(Q47&gt;S47,0,IF(Q47=S47,1))))</f>
        <v>0</v>
      </c>
      <c r="T48" s="130">
        <f>T47-V47</f>
        <v>39</v>
      </c>
      <c r="U48" s="131"/>
      <c r="V48" s="132"/>
      <c r="W48" s="134"/>
      <c r="X48" s="136"/>
      <c r="Y48" s="138"/>
      <c r="Z48" s="127"/>
      <c r="AA48" s="128"/>
      <c r="AB48" s="129"/>
    </row>
    <row r="49" spans="1:28" ht="12.75" customHeight="1">
      <c r="A49" s="155" t="str">
        <f>E45</f>
        <v>LÜNEBURG II</v>
      </c>
      <c r="B49" s="73">
        <f>G47</f>
        <v>13</v>
      </c>
      <c r="C49" s="74" t="s">
        <v>4</v>
      </c>
      <c r="D49" s="76">
        <f>E47</f>
        <v>20</v>
      </c>
      <c r="E49" s="124" t="s">
        <v>22</v>
      </c>
      <c r="F49" s="125"/>
      <c r="G49" s="148"/>
      <c r="H49" s="73">
        <f>Spielplanübersicht!I84</f>
        <v>13</v>
      </c>
      <c r="I49" s="74" t="s">
        <v>4</v>
      </c>
      <c r="J49" s="75">
        <f>Spielplanübersicht!K84</f>
        <v>15</v>
      </c>
      <c r="K49" s="73">
        <f>Spielplanübersicht!I61</f>
        <v>17</v>
      </c>
      <c r="L49" s="74" t="s">
        <v>4</v>
      </c>
      <c r="M49" s="76">
        <f>Spielplanübersicht!K61</f>
        <v>12</v>
      </c>
      <c r="N49" s="75">
        <f>Spielplanübersicht!K96</f>
        <v>13</v>
      </c>
      <c r="O49" s="74" t="s">
        <v>4</v>
      </c>
      <c r="P49" s="75">
        <f>Spielplanübersicht!I96</f>
        <v>18</v>
      </c>
      <c r="Q49" s="73">
        <f>Spielplanübersicht!I32</f>
        <v>21</v>
      </c>
      <c r="R49" s="74" t="s">
        <v>4</v>
      </c>
      <c r="S49" s="76">
        <f>Spielplanübersicht!K32</f>
        <v>13</v>
      </c>
      <c r="T49" s="73">
        <f>B49+H49+K49+N49+Q49</f>
        <v>77</v>
      </c>
      <c r="U49" s="74" t="s">
        <v>4</v>
      </c>
      <c r="V49" s="76">
        <f>D49+J49+M49+P49+S49</f>
        <v>78</v>
      </c>
      <c r="W49" s="133">
        <f>B50+H50+K50+N50+Q50</f>
        <v>4</v>
      </c>
      <c r="X49" s="135" t="s">
        <v>4</v>
      </c>
      <c r="Y49" s="137">
        <f>D50+J50+M50+P50+S50</f>
        <v>6</v>
      </c>
      <c r="Z49" s="124">
        <v>3</v>
      </c>
      <c r="AA49" s="125"/>
      <c r="AB49" s="126"/>
    </row>
    <row r="50" spans="1:28" ht="13.5" customHeight="1" thickBot="1">
      <c r="A50" s="156"/>
      <c r="B50" s="77">
        <f>G48</f>
        <v>0</v>
      </c>
      <c r="C50" s="78" t="s">
        <v>4</v>
      </c>
      <c r="D50" s="79">
        <f>E48</f>
        <v>2</v>
      </c>
      <c r="E50" s="127"/>
      <c r="F50" s="128"/>
      <c r="G50" s="129"/>
      <c r="H50" s="77">
        <f>IF(H49+J49&lt;1,0,IF(H49&lt;J49,0,IF(H49&gt;J49,2,IF(H49=J49,1))))</f>
        <v>0</v>
      </c>
      <c r="I50" s="78" t="s">
        <v>4</v>
      </c>
      <c r="J50" s="79">
        <f>IF(H49+J49&lt;1,0,IF(H49&lt;J49,2,IF(H49&gt;J49,0,IF(H49=J49,1))))</f>
        <v>2</v>
      </c>
      <c r="K50" s="77">
        <f>IF(K49+M49&lt;1,0,IF(K49&lt;M49,0,IF(K49&gt;M49,2,IF(K49=M49,1))))</f>
        <v>2</v>
      </c>
      <c r="L50" s="78" t="s">
        <v>4</v>
      </c>
      <c r="M50" s="79">
        <f>IF(K49+M49&lt;1,0,IF(K49&lt;M49,2,IF(K49&gt;M49,0,IF(K49=M49,1))))</f>
        <v>0</v>
      </c>
      <c r="N50" s="77">
        <f>IF(N49+P49&lt;1,0,IF(N49&lt;P49,0,IF(N49&gt;P49,2,IF(N49=P49,1))))</f>
        <v>0</v>
      </c>
      <c r="O50" s="78" t="s">
        <v>4</v>
      </c>
      <c r="P50" s="79">
        <f>IF(N49+P49&lt;1,0,IF(N49&lt;P49,2,IF(N49&gt;P49,0,IF(N49=P49,1))))</f>
        <v>2</v>
      </c>
      <c r="Q50" s="77">
        <f>IF(Q49+S49&lt;1,0,IF(Q49&lt;S49,0,IF(Q49&gt;S49,2,IF(Q49=S49,1))))</f>
        <v>2</v>
      </c>
      <c r="R50" s="78" t="s">
        <v>4</v>
      </c>
      <c r="S50" s="79">
        <f>IF(Q49+S49&lt;1,0,IF(Q49&lt;S49,2,IF(Q49&gt;S49,0,IF(Q49=S49,1))))</f>
        <v>0</v>
      </c>
      <c r="T50" s="130">
        <f>T49-V49</f>
        <v>-1</v>
      </c>
      <c r="U50" s="131"/>
      <c r="V50" s="132"/>
      <c r="W50" s="133"/>
      <c r="X50" s="135"/>
      <c r="Y50" s="137"/>
      <c r="Z50" s="127"/>
      <c r="AA50" s="128"/>
      <c r="AB50" s="129"/>
    </row>
    <row r="51" spans="1:28" ht="12.75" customHeight="1">
      <c r="A51" s="155" t="str">
        <f>H45</f>
        <v>HANNOVER-BS I</v>
      </c>
      <c r="B51" s="73">
        <f>J47</f>
        <v>11</v>
      </c>
      <c r="C51" s="74" t="s">
        <v>4</v>
      </c>
      <c r="D51" s="75">
        <f>H47</f>
        <v>20</v>
      </c>
      <c r="E51" s="73">
        <f>J49</f>
        <v>15</v>
      </c>
      <c r="F51" s="74" t="s">
        <v>4</v>
      </c>
      <c r="G51" s="76">
        <f>H49</f>
        <v>13</v>
      </c>
      <c r="H51" s="125" t="s">
        <v>22</v>
      </c>
      <c r="I51" s="125"/>
      <c r="J51" s="125"/>
      <c r="K51" s="73">
        <f>Spielplanübersicht!I14</f>
        <v>20</v>
      </c>
      <c r="L51" s="74" t="s">
        <v>4</v>
      </c>
      <c r="M51" s="76">
        <f>Spielplanübersicht!K14</f>
        <v>13</v>
      </c>
      <c r="N51" s="75">
        <f>Spielplanübersicht!K55</f>
        <v>10</v>
      </c>
      <c r="O51" s="74" t="s">
        <v>4</v>
      </c>
      <c r="P51" s="75">
        <f>Spielplanübersicht!I55</f>
        <v>21</v>
      </c>
      <c r="Q51" s="73">
        <f>Spielplanübersicht!K102</f>
        <v>12</v>
      </c>
      <c r="R51" s="74" t="s">
        <v>4</v>
      </c>
      <c r="S51" s="76">
        <f>Spielplanübersicht!I102</f>
        <v>16</v>
      </c>
      <c r="T51" s="73">
        <f>B51+E51+K51+N51+Q51</f>
        <v>68</v>
      </c>
      <c r="U51" s="74" t="s">
        <v>4</v>
      </c>
      <c r="V51" s="76">
        <f>D51+G51+M51+P51+S51</f>
        <v>83</v>
      </c>
      <c r="W51" s="140">
        <f>B52+E52+K52+N52+Q52</f>
        <v>4</v>
      </c>
      <c r="X51" s="141" t="s">
        <v>4</v>
      </c>
      <c r="Y51" s="139">
        <f>D52+G52+M52+P52+S52</f>
        <v>6</v>
      </c>
      <c r="Z51" s="124">
        <v>5</v>
      </c>
      <c r="AA51" s="125"/>
      <c r="AB51" s="126"/>
    </row>
    <row r="52" spans="1:28" ht="13.5" customHeight="1" thickBot="1">
      <c r="A52" s="156"/>
      <c r="B52" s="77">
        <f>J48</f>
        <v>0</v>
      </c>
      <c r="C52" s="78" t="s">
        <v>4</v>
      </c>
      <c r="D52" s="79">
        <f>H48</f>
        <v>2</v>
      </c>
      <c r="E52" s="77">
        <f>J50</f>
        <v>2</v>
      </c>
      <c r="F52" s="78" t="s">
        <v>4</v>
      </c>
      <c r="G52" s="80">
        <f>H50</f>
        <v>0</v>
      </c>
      <c r="H52" s="128"/>
      <c r="I52" s="128"/>
      <c r="J52" s="128"/>
      <c r="K52" s="77">
        <f>IF(K51+M51&lt;1,0,IF(K51&lt;M51,0,IF(K51&gt;M51,2,IF(K51=M51,1))))</f>
        <v>2</v>
      </c>
      <c r="L52" s="78" t="s">
        <v>4</v>
      </c>
      <c r="M52" s="79">
        <f>IF(K51+M51&lt;1,0,IF(K51&lt;M51,2,IF(K51&gt;M51,0,IF(K51=M51,1))))</f>
        <v>0</v>
      </c>
      <c r="N52" s="77">
        <f>IF(N51+P51&lt;1,0,IF(N51&lt;P51,0,IF(N51&gt;P51,2,IF(N51=P51,1))))</f>
        <v>0</v>
      </c>
      <c r="O52" s="78" t="s">
        <v>4</v>
      </c>
      <c r="P52" s="79">
        <f>IF(N51+P51&lt;1,0,IF(N51&lt;P51,2,IF(N51&gt;P51,0,IF(N51=P51,1))))</f>
        <v>2</v>
      </c>
      <c r="Q52" s="77">
        <f>IF(Q51+S51&lt;1,0,IF(Q51&lt;S51,0,IF(Q51&gt;S51,2,IF(Q51=S51,1))))</f>
        <v>0</v>
      </c>
      <c r="R52" s="78" t="s">
        <v>4</v>
      </c>
      <c r="S52" s="79">
        <f>IF(Q51+S51&lt;1,0,IF(Q51&lt;S51,2,IF(Q51&gt;S51,0,IF(Q51=S51,1))))</f>
        <v>2</v>
      </c>
      <c r="T52" s="130">
        <f>T51-V51</f>
        <v>-15</v>
      </c>
      <c r="U52" s="131"/>
      <c r="V52" s="132"/>
      <c r="W52" s="134"/>
      <c r="X52" s="136"/>
      <c r="Y52" s="138"/>
      <c r="Z52" s="127"/>
      <c r="AA52" s="128"/>
      <c r="AB52" s="129"/>
    </row>
    <row r="53" spans="1:28" ht="12.75" customHeight="1">
      <c r="A53" s="155" t="str">
        <f>K45</f>
        <v>HANNOVER-BS II</v>
      </c>
      <c r="B53" s="73">
        <f>M47</f>
        <v>12</v>
      </c>
      <c r="C53" s="74" t="s">
        <v>4</v>
      </c>
      <c r="D53" s="75">
        <f>K47</f>
        <v>23</v>
      </c>
      <c r="E53" s="73">
        <f>M49</f>
        <v>12</v>
      </c>
      <c r="F53" s="74" t="s">
        <v>4</v>
      </c>
      <c r="G53" s="76">
        <f>K49</f>
        <v>17</v>
      </c>
      <c r="H53" s="75">
        <f>M51</f>
        <v>13</v>
      </c>
      <c r="I53" s="74" t="s">
        <v>4</v>
      </c>
      <c r="J53" s="76">
        <f>K51</f>
        <v>20</v>
      </c>
      <c r="K53" s="124" t="s">
        <v>22</v>
      </c>
      <c r="L53" s="125"/>
      <c r="M53" s="126"/>
      <c r="N53" s="73">
        <f>Spielplanübersicht!I43</f>
        <v>15</v>
      </c>
      <c r="O53" s="74" t="s">
        <v>4</v>
      </c>
      <c r="P53" s="75">
        <f>Spielplanübersicht!K43</f>
        <v>21</v>
      </c>
      <c r="Q53" s="73">
        <f>Spielplanübersicht!K78</f>
        <v>10</v>
      </c>
      <c r="R53" s="74" t="s">
        <v>4</v>
      </c>
      <c r="S53" s="76">
        <f>Spielplanübersicht!I78</f>
        <v>18</v>
      </c>
      <c r="T53" s="73">
        <f>B53+E53+H53+N53+Q53</f>
        <v>62</v>
      </c>
      <c r="U53" s="74" t="s">
        <v>4</v>
      </c>
      <c r="V53" s="76">
        <f>D53+G53+J53+P53+S53</f>
        <v>99</v>
      </c>
      <c r="W53" s="133">
        <f>B54+E54+H54+N54+Q54</f>
        <v>0</v>
      </c>
      <c r="X53" s="135" t="s">
        <v>4</v>
      </c>
      <c r="Y53" s="137">
        <f>D54+G54+J54+P54+S54</f>
        <v>10</v>
      </c>
      <c r="Z53" s="124">
        <v>6</v>
      </c>
      <c r="AA53" s="125"/>
      <c r="AB53" s="126"/>
    </row>
    <row r="54" spans="1:28" ht="13.5" customHeight="1" thickBot="1">
      <c r="A54" s="156"/>
      <c r="B54" s="77">
        <f>M48</f>
        <v>0</v>
      </c>
      <c r="C54" s="78" t="s">
        <v>4</v>
      </c>
      <c r="D54" s="79">
        <f>K48</f>
        <v>2</v>
      </c>
      <c r="E54" s="77">
        <f>M50</f>
        <v>0</v>
      </c>
      <c r="F54" s="78" t="s">
        <v>4</v>
      </c>
      <c r="G54" s="80">
        <f>K50</f>
        <v>2</v>
      </c>
      <c r="H54" s="79">
        <f>M52</f>
        <v>0</v>
      </c>
      <c r="I54" s="78" t="s">
        <v>4</v>
      </c>
      <c r="J54" s="79">
        <f>K52</f>
        <v>2</v>
      </c>
      <c r="K54" s="127"/>
      <c r="L54" s="128"/>
      <c r="M54" s="129"/>
      <c r="N54" s="77">
        <f>IF(N53+P53&lt;1,0,IF(N53&lt;P53,0,IF(N53&gt;P53,2,IF(N53=P53,1))))</f>
        <v>0</v>
      </c>
      <c r="O54" s="78" t="s">
        <v>4</v>
      </c>
      <c r="P54" s="79">
        <f>IF(N53+P53&lt;1,0,IF(N53&lt;P53,2,IF(N53&gt;P53,0,IF(N53=P53,1))))</f>
        <v>2</v>
      </c>
      <c r="Q54" s="77">
        <f>IF(Q53+S53&lt;1,0,IF(Q53&lt;S53,0,IF(Q53&gt;S53,2,IF(Q53=S53,1))))</f>
        <v>0</v>
      </c>
      <c r="R54" s="78" t="s">
        <v>4</v>
      </c>
      <c r="S54" s="79">
        <f>IF(Q53+S53&lt;1,0,IF(Q53&lt;S53,2,IF(Q53&gt;S53,0,IF(Q53=S53,1))))</f>
        <v>2</v>
      </c>
      <c r="T54" s="130">
        <f>T53-V53</f>
        <v>-37</v>
      </c>
      <c r="U54" s="131"/>
      <c r="V54" s="132"/>
      <c r="W54" s="133"/>
      <c r="X54" s="135"/>
      <c r="Y54" s="137"/>
      <c r="Z54" s="127"/>
      <c r="AA54" s="128"/>
      <c r="AB54" s="129"/>
    </row>
    <row r="55" spans="1:28" ht="12.75" customHeight="1">
      <c r="A55" s="155" t="str">
        <f>N45</f>
        <v>WESER-EMS I</v>
      </c>
      <c r="B55" s="73">
        <f>P47</f>
        <v>14</v>
      </c>
      <c r="C55" s="74" t="s">
        <v>4</v>
      </c>
      <c r="D55" s="75">
        <f>N47</f>
        <v>15</v>
      </c>
      <c r="E55" s="73">
        <f>P49</f>
        <v>18</v>
      </c>
      <c r="F55" s="74" t="s">
        <v>4</v>
      </c>
      <c r="G55" s="76">
        <f>N49</f>
        <v>13</v>
      </c>
      <c r="H55" s="75">
        <f>P51</f>
        <v>21</v>
      </c>
      <c r="I55" s="74" t="s">
        <v>4</v>
      </c>
      <c r="J55" s="75">
        <f>N51</f>
        <v>10</v>
      </c>
      <c r="K55" s="73">
        <f>P53</f>
        <v>21</v>
      </c>
      <c r="L55" s="74" t="s">
        <v>4</v>
      </c>
      <c r="M55" s="76">
        <f>N53</f>
        <v>15</v>
      </c>
      <c r="N55" s="147" t="s">
        <v>22</v>
      </c>
      <c r="O55" s="147"/>
      <c r="P55" s="147"/>
      <c r="Q55" s="73">
        <f>Spielplanübersicht!K20</f>
        <v>19</v>
      </c>
      <c r="R55" s="74" t="s">
        <v>4</v>
      </c>
      <c r="S55" s="76">
        <f>Spielplanübersicht!I20</f>
        <v>15</v>
      </c>
      <c r="T55" s="81">
        <f>B55+E55+H55+K55+Q55</f>
        <v>93</v>
      </c>
      <c r="U55" s="82" t="s">
        <v>4</v>
      </c>
      <c r="V55" s="83">
        <f>D55+G55+J55+M55+S55</f>
        <v>68</v>
      </c>
      <c r="W55" s="140">
        <f>B56+E56+H56+K56+Q56</f>
        <v>8</v>
      </c>
      <c r="X55" s="141" t="s">
        <v>4</v>
      </c>
      <c r="Y55" s="139">
        <f>D56+G56+J56+M56+S56</f>
        <v>2</v>
      </c>
      <c r="Z55" s="124">
        <v>2</v>
      </c>
      <c r="AA55" s="125"/>
      <c r="AB55" s="126"/>
    </row>
    <row r="56" spans="1:28" ht="13.5" customHeight="1" thickBot="1">
      <c r="A56" s="156"/>
      <c r="B56" s="77">
        <f>P48</f>
        <v>0</v>
      </c>
      <c r="C56" s="78" t="s">
        <v>4</v>
      </c>
      <c r="D56" s="79">
        <f>N48</f>
        <v>2</v>
      </c>
      <c r="E56" s="77">
        <v>2</v>
      </c>
      <c r="F56" s="78" t="s">
        <v>4</v>
      </c>
      <c r="G56" s="80">
        <f>N50</f>
        <v>0</v>
      </c>
      <c r="H56" s="79">
        <f>P52</f>
        <v>2</v>
      </c>
      <c r="I56" s="78" t="s">
        <v>4</v>
      </c>
      <c r="J56" s="79">
        <f>N52</f>
        <v>0</v>
      </c>
      <c r="K56" s="77">
        <f>P54</f>
        <v>2</v>
      </c>
      <c r="L56" s="78" t="s">
        <v>4</v>
      </c>
      <c r="M56" s="80">
        <f>N54</f>
        <v>0</v>
      </c>
      <c r="N56" s="128"/>
      <c r="O56" s="128"/>
      <c r="P56" s="128"/>
      <c r="Q56" s="77">
        <f>IF(Q55+S55&lt;1,0,IF(Q55&lt;S55,0,IF(Q55&gt;S55,2,IF(Q55=S55,1))))</f>
        <v>2</v>
      </c>
      <c r="R56" s="78" t="s">
        <v>4</v>
      </c>
      <c r="S56" s="79">
        <f>IF(Q55+S55&lt;1,0,IF(Q55&lt;S55,2,IF(Q55&gt;S55,0,IF(Q55=S55,1))))</f>
        <v>0</v>
      </c>
      <c r="T56" s="130">
        <f>T55-V55</f>
        <v>25</v>
      </c>
      <c r="U56" s="131"/>
      <c r="V56" s="132"/>
      <c r="W56" s="134"/>
      <c r="X56" s="136"/>
      <c r="Y56" s="138"/>
      <c r="Z56" s="127"/>
      <c r="AA56" s="128"/>
      <c r="AB56" s="129"/>
    </row>
    <row r="57" spans="1:28" ht="12.75" customHeight="1">
      <c r="A57" s="155" t="str">
        <f>Q45</f>
        <v>WESER-EMS II</v>
      </c>
      <c r="B57" s="73">
        <f>S47</f>
        <v>11</v>
      </c>
      <c r="C57" s="74" t="s">
        <v>4</v>
      </c>
      <c r="D57" s="75">
        <f>Q47</f>
        <v>22</v>
      </c>
      <c r="E57" s="73">
        <f>S49</f>
        <v>13</v>
      </c>
      <c r="F57" s="74" t="s">
        <v>4</v>
      </c>
      <c r="G57" s="76">
        <f>Q49</f>
        <v>21</v>
      </c>
      <c r="H57" s="75">
        <f>S51</f>
        <v>16</v>
      </c>
      <c r="I57" s="74" t="s">
        <v>4</v>
      </c>
      <c r="J57" s="75">
        <f>Q51</f>
        <v>12</v>
      </c>
      <c r="K57" s="73">
        <f>S53</f>
        <v>18</v>
      </c>
      <c r="L57" s="74" t="s">
        <v>4</v>
      </c>
      <c r="M57" s="76">
        <f>Q53</f>
        <v>10</v>
      </c>
      <c r="N57" s="75">
        <f>S55</f>
        <v>15</v>
      </c>
      <c r="O57" s="74" t="s">
        <v>4</v>
      </c>
      <c r="P57" s="76">
        <f>Q55</f>
        <v>19</v>
      </c>
      <c r="Q57" s="146" t="s">
        <v>22</v>
      </c>
      <c r="R57" s="147"/>
      <c r="S57" s="148"/>
      <c r="T57" s="73">
        <f>B57+E57+H57+K57+N57</f>
        <v>73</v>
      </c>
      <c r="U57" s="74" t="s">
        <v>4</v>
      </c>
      <c r="V57" s="76">
        <f>D57+G57+J57+M57+P57</f>
        <v>84</v>
      </c>
      <c r="W57" s="133">
        <f>B58+E58+H58+K58+N58</f>
        <v>4</v>
      </c>
      <c r="X57" s="135" t="s">
        <v>4</v>
      </c>
      <c r="Y57" s="137">
        <f>D58+G58+J58+M58+P58</f>
        <v>6</v>
      </c>
      <c r="Z57" s="124">
        <v>4</v>
      </c>
      <c r="AA57" s="125"/>
      <c r="AB57" s="126"/>
    </row>
    <row r="58" spans="1:28" ht="13.5" customHeight="1" thickBot="1">
      <c r="A58" s="156"/>
      <c r="B58" s="77">
        <f>S48</f>
        <v>0</v>
      </c>
      <c r="C58" s="78" t="s">
        <v>4</v>
      </c>
      <c r="D58" s="79">
        <f>Q48</f>
        <v>2</v>
      </c>
      <c r="E58" s="77">
        <f>S50</f>
        <v>0</v>
      </c>
      <c r="F58" s="78" t="s">
        <v>4</v>
      </c>
      <c r="G58" s="80">
        <f>Q50</f>
        <v>2</v>
      </c>
      <c r="H58" s="79">
        <f>S52</f>
        <v>2</v>
      </c>
      <c r="I58" s="78" t="s">
        <v>4</v>
      </c>
      <c r="J58" s="79">
        <f>Q52</f>
        <v>0</v>
      </c>
      <c r="K58" s="77">
        <f>S54</f>
        <v>2</v>
      </c>
      <c r="L58" s="78" t="s">
        <v>4</v>
      </c>
      <c r="M58" s="80">
        <f>Q54</f>
        <v>0</v>
      </c>
      <c r="N58" s="79">
        <f>S56</f>
        <v>0</v>
      </c>
      <c r="O58" s="78" t="s">
        <v>4</v>
      </c>
      <c r="P58" s="79">
        <f>Q56</f>
        <v>2</v>
      </c>
      <c r="Q58" s="127"/>
      <c r="R58" s="128"/>
      <c r="S58" s="129"/>
      <c r="T58" s="130">
        <f>T57-V57</f>
        <v>-11</v>
      </c>
      <c r="U58" s="131"/>
      <c r="V58" s="132"/>
      <c r="W58" s="134"/>
      <c r="X58" s="136"/>
      <c r="Y58" s="138"/>
      <c r="Z58" s="127"/>
      <c r="AA58" s="128"/>
      <c r="AB58" s="129"/>
    </row>
    <row r="59" spans="1:28" ht="12.75" customHeight="1">
      <c r="A59" s="39"/>
      <c r="B59" s="20"/>
      <c r="C59" s="21"/>
      <c r="D59" s="20"/>
      <c r="E59" s="20"/>
      <c r="F59" s="21"/>
      <c r="G59" s="20"/>
      <c r="H59" s="20"/>
      <c r="I59" s="21"/>
      <c r="J59" s="20"/>
      <c r="K59" s="20"/>
      <c r="L59" s="21"/>
      <c r="M59" s="20"/>
      <c r="N59" s="20"/>
      <c r="O59" s="21"/>
      <c r="P59" s="20"/>
      <c r="Q59" s="37"/>
      <c r="R59" s="37"/>
      <c r="S59" s="37"/>
      <c r="T59" s="26"/>
      <c r="U59" s="26"/>
      <c r="V59" s="26"/>
      <c r="W59" s="26"/>
      <c r="X59" s="26"/>
      <c r="Y59" s="26"/>
      <c r="Z59" s="20"/>
      <c r="AA59" s="20"/>
      <c r="AB59" s="20"/>
    </row>
    <row r="60" spans="1:28" ht="12.75" customHeight="1">
      <c r="A60" s="39"/>
      <c r="B60" s="20"/>
      <c r="C60" s="21"/>
      <c r="D60" s="20"/>
      <c r="E60" s="20"/>
      <c r="F60" s="21"/>
      <c r="G60" s="20"/>
      <c r="H60" s="20"/>
      <c r="I60" s="21"/>
      <c r="J60" s="20"/>
      <c r="K60" s="20"/>
      <c r="L60" s="21"/>
      <c r="M60" s="20"/>
      <c r="N60" s="20"/>
      <c r="O60" s="21"/>
      <c r="P60" s="20"/>
      <c r="Q60" s="37"/>
      <c r="R60" s="37"/>
      <c r="S60" s="37"/>
      <c r="T60" s="26"/>
      <c r="U60" s="26"/>
      <c r="V60" s="26"/>
      <c r="W60" s="26"/>
      <c r="X60" s="26"/>
      <c r="Y60" s="26"/>
      <c r="Z60" s="20"/>
      <c r="AA60" s="20"/>
      <c r="AB60" s="20"/>
    </row>
    <row r="62" ht="13.5" thickBot="1"/>
    <row r="63" spans="1:28" ht="26.25">
      <c r="A63" s="161" t="str">
        <f>Spielplanübersicht!E9</f>
        <v>weibliche U 12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3"/>
    </row>
    <row r="64" spans="1:28" ht="27" thickBot="1">
      <c r="A64" s="142" t="str">
        <f>Spielplanübersicht!B5</f>
        <v>Feld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4">
        <f>Spielplanübersicht!B9</f>
        <v>4</v>
      </c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5"/>
    </row>
    <row r="66" ht="13.5" thickBot="1"/>
    <row r="67" spans="1:28" ht="12.75">
      <c r="A67" s="164" t="s">
        <v>22</v>
      </c>
      <c r="B67" s="166" t="str">
        <f>B45</f>
        <v>LÜNEBURG I</v>
      </c>
      <c r="C67" s="167"/>
      <c r="D67" s="168"/>
      <c r="E67" s="166" t="str">
        <f>E45</f>
        <v>LÜNEBURG II</v>
      </c>
      <c r="F67" s="167"/>
      <c r="G67" s="168"/>
      <c r="H67" s="166" t="str">
        <f>H45</f>
        <v>HANNOVER-BS I</v>
      </c>
      <c r="I67" s="167"/>
      <c r="J67" s="168"/>
      <c r="K67" s="166" t="str">
        <f>K45</f>
        <v>HANNOVER-BS II</v>
      </c>
      <c r="L67" s="167"/>
      <c r="M67" s="168"/>
      <c r="N67" s="166" t="str">
        <f>N45</f>
        <v>WESER-EMS I</v>
      </c>
      <c r="O67" s="167"/>
      <c r="P67" s="168"/>
      <c r="Q67" s="166" t="str">
        <f>Q45</f>
        <v>WESER-EMS II</v>
      </c>
      <c r="R67" s="167"/>
      <c r="S67" s="172"/>
      <c r="T67" s="157" t="s">
        <v>23</v>
      </c>
      <c r="U67" s="141"/>
      <c r="V67" s="158"/>
      <c r="W67" s="157" t="s">
        <v>24</v>
      </c>
      <c r="X67" s="141"/>
      <c r="Y67" s="158"/>
      <c r="Z67" s="157" t="s">
        <v>25</v>
      </c>
      <c r="AA67" s="141"/>
      <c r="AB67" s="158"/>
    </row>
    <row r="68" spans="1:28" ht="13.5" thickBot="1">
      <c r="A68" s="165"/>
      <c r="B68" s="169"/>
      <c r="C68" s="170"/>
      <c r="D68" s="171"/>
      <c r="E68" s="169"/>
      <c r="F68" s="170"/>
      <c r="G68" s="171"/>
      <c r="H68" s="169"/>
      <c r="I68" s="170"/>
      <c r="J68" s="171"/>
      <c r="K68" s="169"/>
      <c r="L68" s="170"/>
      <c r="M68" s="171"/>
      <c r="N68" s="169"/>
      <c r="O68" s="170"/>
      <c r="P68" s="171"/>
      <c r="Q68" s="169"/>
      <c r="R68" s="170"/>
      <c r="S68" s="173"/>
      <c r="T68" s="159"/>
      <c r="U68" s="135"/>
      <c r="V68" s="160"/>
      <c r="W68" s="159"/>
      <c r="X68" s="135"/>
      <c r="Y68" s="160"/>
      <c r="Z68" s="159"/>
      <c r="AA68" s="135"/>
      <c r="AB68" s="160"/>
    </row>
    <row r="69" spans="1:28" ht="12.75" customHeight="1">
      <c r="A69" s="155" t="str">
        <f>B67</f>
        <v>LÜNEBURG I</v>
      </c>
      <c r="B69" s="124" t="s">
        <v>22</v>
      </c>
      <c r="C69" s="125"/>
      <c r="D69" s="125"/>
      <c r="E69" s="73">
        <f>Spielplanübersicht!I9</f>
        <v>21</v>
      </c>
      <c r="F69" s="74" t="s">
        <v>4</v>
      </c>
      <c r="G69" s="75">
        <f>Spielplanübersicht!K9</f>
        <v>11</v>
      </c>
      <c r="H69" s="73">
        <f>Spielplanübersicht!I27</f>
        <v>21</v>
      </c>
      <c r="I69" s="74" t="s">
        <v>4</v>
      </c>
      <c r="J69" s="76">
        <f>Spielplanübersicht!K27</f>
        <v>11</v>
      </c>
      <c r="K69" s="73">
        <f>Spielplanübersicht!I91</f>
        <v>24</v>
      </c>
      <c r="L69" s="74" t="s">
        <v>4</v>
      </c>
      <c r="M69" s="76">
        <f>Spielplanübersicht!K91</f>
        <v>9</v>
      </c>
      <c r="N69" s="75">
        <f>Spielplanübersicht!I68</f>
        <v>20</v>
      </c>
      <c r="O69" s="74" t="s">
        <v>4</v>
      </c>
      <c r="P69" s="75">
        <f>Spielplanübersicht!K68</f>
        <v>21</v>
      </c>
      <c r="Q69" s="73">
        <f>Spielplanübersicht!I50</f>
        <v>17</v>
      </c>
      <c r="R69" s="74" t="s">
        <v>4</v>
      </c>
      <c r="S69" s="76">
        <f>Spielplanübersicht!K50</f>
        <v>9</v>
      </c>
      <c r="T69" s="73">
        <f>E69+H69+K69+N69+Q69</f>
        <v>103</v>
      </c>
      <c r="U69" s="74" t="s">
        <v>4</v>
      </c>
      <c r="V69" s="76">
        <f>G69+J69+M69+P69+S69</f>
        <v>61</v>
      </c>
      <c r="W69" s="140">
        <f>E70+H70+K70+N70+Q70</f>
        <v>8</v>
      </c>
      <c r="X69" s="141" t="s">
        <v>4</v>
      </c>
      <c r="Y69" s="139">
        <f>G70+J70+M70+P70+S70</f>
        <v>2</v>
      </c>
      <c r="Z69" s="124">
        <v>2</v>
      </c>
      <c r="AA69" s="125"/>
      <c r="AB69" s="126"/>
    </row>
    <row r="70" spans="1:28" ht="13.5" customHeight="1" thickBot="1">
      <c r="A70" s="156"/>
      <c r="B70" s="127"/>
      <c r="C70" s="128"/>
      <c r="D70" s="128"/>
      <c r="E70" s="77">
        <f>IF(E69+G69&lt;1,0,IF(E69&lt;G69,0,IF(E69&gt;G69,2,IF(E69=G69,1))))</f>
        <v>2</v>
      </c>
      <c r="F70" s="78" t="s">
        <v>4</v>
      </c>
      <c r="G70" s="79">
        <f>IF(E69+G69&lt;1,0,IF(E69&lt;G69,2,IF(E69&gt;G69,0,IF(E69=G69,1))))</f>
        <v>0</v>
      </c>
      <c r="H70" s="77">
        <f>IF(H69+J69&lt;1,0,IF(H69&lt;J69,0,IF(H69&gt;J69,2,IF(H69=J69,1))))</f>
        <v>2</v>
      </c>
      <c r="I70" s="78" t="s">
        <v>4</v>
      </c>
      <c r="J70" s="79">
        <f>IF(H69+J69&lt;1,0,IF(H69&lt;J69,2,IF(H69&gt;J69,0,IF(H69=J69,1))))</f>
        <v>0</v>
      </c>
      <c r="K70" s="77">
        <f>IF(K69+M69&lt;1,0,IF(K69&lt;M69,0,IF(K69&gt;M69,2,IF(K69=M69,1))))</f>
        <v>2</v>
      </c>
      <c r="L70" s="78" t="s">
        <v>4</v>
      </c>
      <c r="M70" s="79">
        <f>IF(K69+M69&lt;1,0,IF(K69&lt;M69,2,IF(K69&gt;M69,0,IF(K69=M69,1))))</f>
        <v>0</v>
      </c>
      <c r="N70" s="77">
        <f>IF(N69+P69&lt;1,0,IF(N69&lt;P69,0,IF(N69&gt;P69,2,IF(N69=P69,1))))</f>
        <v>0</v>
      </c>
      <c r="O70" s="78" t="s">
        <v>4</v>
      </c>
      <c r="P70" s="79">
        <f>IF(N69+P69&lt;1,0,IF(N69&lt;P69,2,IF(N69&gt;P69,0,IF(N69=P69,1))))</f>
        <v>2</v>
      </c>
      <c r="Q70" s="77">
        <f>IF(Q69+S69&lt;1,0,IF(Q69&lt;S69,0,IF(Q69&gt;S69,2,IF(Q69=S69,1))))</f>
        <v>2</v>
      </c>
      <c r="R70" s="78" t="s">
        <v>4</v>
      </c>
      <c r="S70" s="79">
        <f>IF(Q69+S69&lt;1,0,IF(Q69&lt;S69,2,IF(Q69&gt;S69,0,IF(Q69=S69,1))))</f>
        <v>0</v>
      </c>
      <c r="T70" s="130">
        <f>T69-V69</f>
        <v>42</v>
      </c>
      <c r="U70" s="131"/>
      <c r="V70" s="132"/>
      <c r="W70" s="134"/>
      <c r="X70" s="136"/>
      <c r="Y70" s="138"/>
      <c r="Z70" s="127"/>
      <c r="AA70" s="128"/>
      <c r="AB70" s="129"/>
    </row>
    <row r="71" spans="1:28" ht="12.75" customHeight="1">
      <c r="A71" s="155" t="str">
        <f>E67</f>
        <v>LÜNEBURG II</v>
      </c>
      <c r="B71" s="73">
        <f>G69</f>
        <v>11</v>
      </c>
      <c r="C71" s="74" t="s">
        <v>4</v>
      </c>
      <c r="D71" s="76">
        <f>E69</f>
        <v>21</v>
      </c>
      <c r="E71" s="124" t="s">
        <v>22</v>
      </c>
      <c r="F71" s="125"/>
      <c r="G71" s="148"/>
      <c r="H71" s="73">
        <f>Spielplanübersicht!I85</f>
        <v>17</v>
      </c>
      <c r="I71" s="74" t="s">
        <v>4</v>
      </c>
      <c r="J71" s="75">
        <f>Spielplanübersicht!K85</f>
        <v>13</v>
      </c>
      <c r="K71" s="73">
        <f>Spielplanübersicht!I62</f>
        <v>18</v>
      </c>
      <c r="L71" s="74" t="s">
        <v>4</v>
      </c>
      <c r="M71" s="76">
        <f>Spielplanübersicht!K62</f>
        <v>11</v>
      </c>
      <c r="N71" s="75">
        <f>Spielplanübersicht!K97</f>
        <v>8</v>
      </c>
      <c r="O71" s="74" t="s">
        <v>4</v>
      </c>
      <c r="P71" s="75">
        <f>Spielplanübersicht!I97</f>
        <v>15</v>
      </c>
      <c r="Q71" s="73">
        <f>Spielplanübersicht!I33</f>
        <v>10</v>
      </c>
      <c r="R71" s="74" t="s">
        <v>4</v>
      </c>
      <c r="S71" s="76">
        <f>Spielplanübersicht!K33</f>
        <v>10</v>
      </c>
      <c r="T71" s="73">
        <f>B71+H71+K71+N71+Q71</f>
        <v>64</v>
      </c>
      <c r="U71" s="74" t="s">
        <v>4</v>
      </c>
      <c r="V71" s="76">
        <f>D71+J71+M71+P71+S71</f>
        <v>70</v>
      </c>
      <c r="W71" s="133">
        <f>B72+H72+K72+N72+Q72</f>
        <v>5</v>
      </c>
      <c r="X71" s="135" t="s">
        <v>4</v>
      </c>
      <c r="Y71" s="137">
        <f>D72+J72+M72+P72+S72</f>
        <v>5</v>
      </c>
      <c r="Z71" s="124">
        <v>3</v>
      </c>
      <c r="AA71" s="125"/>
      <c r="AB71" s="126"/>
    </row>
    <row r="72" spans="1:28" ht="13.5" customHeight="1" thickBot="1">
      <c r="A72" s="156"/>
      <c r="B72" s="77">
        <f>G70</f>
        <v>0</v>
      </c>
      <c r="C72" s="78" t="s">
        <v>4</v>
      </c>
      <c r="D72" s="79">
        <f>E70</f>
        <v>2</v>
      </c>
      <c r="E72" s="127"/>
      <c r="F72" s="128"/>
      <c r="G72" s="129"/>
      <c r="H72" s="77">
        <f>IF(H71+J71&lt;1,0,IF(H71&lt;J71,0,IF(H71&gt;J71,2,IF(H71=J71,1))))</f>
        <v>2</v>
      </c>
      <c r="I72" s="78" t="s">
        <v>4</v>
      </c>
      <c r="J72" s="79">
        <f>IF(H71+J71&lt;1,0,IF(H71&lt;J71,2,IF(H71&gt;J71,0,IF(H71=J71,1))))</f>
        <v>0</v>
      </c>
      <c r="K72" s="77">
        <f>IF(K71+M71&lt;1,0,IF(K71&lt;M71,0,IF(K71&gt;M71,2,IF(K71=M71,1))))</f>
        <v>2</v>
      </c>
      <c r="L72" s="78" t="s">
        <v>4</v>
      </c>
      <c r="M72" s="79">
        <f>IF(K71+M71&lt;1,0,IF(K71&lt;M71,2,IF(K71&gt;M71,0,IF(K71=M71,1))))</f>
        <v>0</v>
      </c>
      <c r="N72" s="77">
        <f>IF(N71+P71&lt;1,0,IF(N71&lt;P71,0,IF(N71&gt;P71,2,IF(N71=P71,1))))</f>
        <v>0</v>
      </c>
      <c r="O72" s="78" t="s">
        <v>4</v>
      </c>
      <c r="P72" s="79">
        <f>IF(N71+P71&lt;1,0,IF(N71&lt;P71,2,IF(N71&gt;P71,0,IF(N71=P71,1))))</f>
        <v>2</v>
      </c>
      <c r="Q72" s="77">
        <f>IF(Q71+S71&lt;1,0,IF(Q71&lt;S71,0,IF(Q71&gt;S71,2,IF(Q71=S71,1))))</f>
        <v>1</v>
      </c>
      <c r="R72" s="78" t="s">
        <v>4</v>
      </c>
      <c r="S72" s="79">
        <f>IF(Q71+S71&lt;1,0,IF(Q71&lt;S71,2,IF(Q71&gt;S71,0,IF(Q71=S71,1))))</f>
        <v>1</v>
      </c>
      <c r="T72" s="130">
        <f>T71-V71</f>
        <v>-6</v>
      </c>
      <c r="U72" s="131"/>
      <c r="V72" s="132"/>
      <c r="W72" s="133"/>
      <c r="X72" s="135"/>
      <c r="Y72" s="137"/>
      <c r="Z72" s="127"/>
      <c r="AA72" s="128"/>
      <c r="AB72" s="129"/>
    </row>
    <row r="73" spans="1:28" ht="12.75" customHeight="1">
      <c r="A73" s="155" t="str">
        <f>H67</f>
        <v>HANNOVER-BS I</v>
      </c>
      <c r="B73" s="73">
        <f>J69</f>
        <v>11</v>
      </c>
      <c r="C73" s="74" t="s">
        <v>4</v>
      </c>
      <c r="D73" s="75">
        <f>H69</f>
        <v>21</v>
      </c>
      <c r="E73" s="73">
        <f>J71</f>
        <v>13</v>
      </c>
      <c r="F73" s="74" t="s">
        <v>4</v>
      </c>
      <c r="G73" s="76">
        <f>H71</f>
        <v>17</v>
      </c>
      <c r="H73" s="125" t="s">
        <v>22</v>
      </c>
      <c r="I73" s="125"/>
      <c r="J73" s="125"/>
      <c r="K73" s="73">
        <f>Spielplanübersicht!I15</f>
        <v>25</v>
      </c>
      <c r="L73" s="74" t="s">
        <v>4</v>
      </c>
      <c r="M73" s="76">
        <f>Spielplanübersicht!K15</f>
        <v>10</v>
      </c>
      <c r="N73" s="75">
        <f>Spielplanübersicht!K56</f>
        <v>10</v>
      </c>
      <c r="O73" s="74" t="s">
        <v>4</v>
      </c>
      <c r="P73" s="75">
        <f>Spielplanübersicht!I56</f>
        <v>20</v>
      </c>
      <c r="Q73" s="73">
        <f>Spielplanübersicht!K103</f>
        <v>15</v>
      </c>
      <c r="R73" s="74" t="s">
        <v>4</v>
      </c>
      <c r="S73" s="76">
        <f>Spielplanübersicht!I103</f>
        <v>16</v>
      </c>
      <c r="T73" s="73">
        <f>B73+E73+K73+N73+Q73</f>
        <v>74</v>
      </c>
      <c r="U73" s="74" t="s">
        <v>4</v>
      </c>
      <c r="V73" s="76">
        <f>D73+G73+M73+P73+S73</f>
        <v>84</v>
      </c>
      <c r="W73" s="140">
        <f>B74+E74+K74+N74+Q74</f>
        <v>2</v>
      </c>
      <c r="X73" s="141" t="s">
        <v>4</v>
      </c>
      <c r="Y73" s="139">
        <f>D74+G74+M74+P74+S74</f>
        <v>8</v>
      </c>
      <c r="Z73" s="124">
        <v>5</v>
      </c>
      <c r="AA73" s="125"/>
      <c r="AB73" s="126"/>
    </row>
    <row r="74" spans="1:28" ht="13.5" customHeight="1" thickBot="1">
      <c r="A74" s="156"/>
      <c r="B74" s="77">
        <f>J70</f>
        <v>0</v>
      </c>
      <c r="C74" s="78" t="s">
        <v>4</v>
      </c>
      <c r="D74" s="79">
        <f>H70</f>
        <v>2</v>
      </c>
      <c r="E74" s="77">
        <f>J72</f>
        <v>0</v>
      </c>
      <c r="F74" s="78" t="s">
        <v>4</v>
      </c>
      <c r="G74" s="80">
        <f>H72</f>
        <v>2</v>
      </c>
      <c r="H74" s="128"/>
      <c r="I74" s="128"/>
      <c r="J74" s="128"/>
      <c r="K74" s="77">
        <f>IF(K73+M73&lt;1,0,IF(K73&lt;M73,0,IF(K73&gt;M73,2,IF(K73=M73,1))))</f>
        <v>2</v>
      </c>
      <c r="L74" s="78" t="s">
        <v>4</v>
      </c>
      <c r="M74" s="79">
        <f>IF(K73+M73&lt;1,0,IF(K73&lt;M73,2,IF(K73&gt;M73,0,IF(K73=M73,1))))</f>
        <v>0</v>
      </c>
      <c r="N74" s="77">
        <f>IF(N73+P73&lt;1,0,IF(N73&lt;P73,0,IF(N73&gt;P73,2,IF(N73=P73,1))))</f>
        <v>0</v>
      </c>
      <c r="O74" s="78" t="s">
        <v>4</v>
      </c>
      <c r="P74" s="79">
        <f>IF(N73+P73&lt;1,0,IF(N73&lt;P73,2,IF(N73&gt;P73,0,IF(N73=P73,1))))</f>
        <v>2</v>
      </c>
      <c r="Q74" s="77">
        <f>IF(Q73+S73&lt;1,0,IF(Q73&lt;S73,0,IF(Q73&gt;S73,2,IF(Q73=S73,1))))</f>
        <v>0</v>
      </c>
      <c r="R74" s="78" t="s">
        <v>4</v>
      </c>
      <c r="S74" s="79">
        <f>IF(Q73+S73&lt;1,0,IF(Q73&lt;S73,2,IF(Q73&gt;S73,0,IF(Q73=S73,1))))</f>
        <v>2</v>
      </c>
      <c r="T74" s="130">
        <f>T73-V73</f>
        <v>-10</v>
      </c>
      <c r="U74" s="131"/>
      <c r="V74" s="132"/>
      <c r="W74" s="134"/>
      <c r="X74" s="136"/>
      <c r="Y74" s="138"/>
      <c r="Z74" s="127"/>
      <c r="AA74" s="128"/>
      <c r="AB74" s="129"/>
    </row>
    <row r="75" spans="1:28" ht="12.75" customHeight="1">
      <c r="A75" s="155" t="str">
        <f>K67</f>
        <v>HANNOVER-BS II</v>
      </c>
      <c r="B75" s="73">
        <f>M69</f>
        <v>9</v>
      </c>
      <c r="C75" s="74" t="s">
        <v>4</v>
      </c>
      <c r="D75" s="75">
        <f>K69</f>
        <v>24</v>
      </c>
      <c r="E75" s="73">
        <f>M71</f>
        <v>11</v>
      </c>
      <c r="F75" s="74" t="s">
        <v>4</v>
      </c>
      <c r="G75" s="76">
        <f>K71</f>
        <v>18</v>
      </c>
      <c r="H75" s="75">
        <f>M73</f>
        <v>10</v>
      </c>
      <c r="I75" s="74" t="s">
        <v>4</v>
      </c>
      <c r="J75" s="76">
        <f>K73</f>
        <v>25</v>
      </c>
      <c r="K75" s="124" t="s">
        <v>22</v>
      </c>
      <c r="L75" s="125"/>
      <c r="M75" s="126"/>
      <c r="N75" s="73">
        <f>Spielplanübersicht!I44</f>
        <v>10</v>
      </c>
      <c r="O75" s="74" t="s">
        <v>4</v>
      </c>
      <c r="P75" s="75">
        <f>Spielplanübersicht!K44</f>
        <v>20</v>
      </c>
      <c r="Q75" s="73">
        <f>Spielplanübersicht!K79</f>
        <v>10</v>
      </c>
      <c r="R75" s="74" t="s">
        <v>4</v>
      </c>
      <c r="S75" s="76">
        <f>Spielplanübersicht!I79</f>
        <v>19</v>
      </c>
      <c r="T75" s="73">
        <f>B75+E75+H75+N75+Q75</f>
        <v>50</v>
      </c>
      <c r="U75" s="74" t="s">
        <v>4</v>
      </c>
      <c r="V75" s="76">
        <f>D75+G75+J75+P75+S75</f>
        <v>106</v>
      </c>
      <c r="W75" s="133">
        <f>B76+E76+H76+N76+Q76</f>
        <v>0</v>
      </c>
      <c r="X75" s="135" t="s">
        <v>4</v>
      </c>
      <c r="Y75" s="137">
        <f>D76+G76+J76+P76+S76</f>
        <v>10</v>
      </c>
      <c r="Z75" s="124">
        <v>6</v>
      </c>
      <c r="AA75" s="125"/>
      <c r="AB75" s="126"/>
    </row>
    <row r="76" spans="1:28" ht="13.5" customHeight="1" thickBot="1">
      <c r="A76" s="156"/>
      <c r="B76" s="77">
        <f>M70</f>
        <v>0</v>
      </c>
      <c r="C76" s="78" t="s">
        <v>4</v>
      </c>
      <c r="D76" s="79">
        <f>K70</f>
        <v>2</v>
      </c>
      <c r="E76" s="77">
        <f>M72</f>
        <v>0</v>
      </c>
      <c r="F76" s="78" t="s">
        <v>4</v>
      </c>
      <c r="G76" s="80">
        <f>K72</f>
        <v>2</v>
      </c>
      <c r="H76" s="79">
        <f>M74</f>
        <v>0</v>
      </c>
      <c r="I76" s="78" t="s">
        <v>4</v>
      </c>
      <c r="J76" s="79">
        <f>K74</f>
        <v>2</v>
      </c>
      <c r="K76" s="127"/>
      <c r="L76" s="128"/>
      <c r="M76" s="129"/>
      <c r="N76" s="77">
        <f>IF(N75+P75&lt;1,0,IF(N75&lt;P75,0,IF(N75&gt;P75,2,IF(N75=P75,1))))</f>
        <v>0</v>
      </c>
      <c r="O76" s="78" t="s">
        <v>4</v>
      </c>
      <c r="P76" s="79">
        <f>IF(N75+P75&lt;1,0,IF(N75&lt;P75,2,IF(N75&gt;P75,0,IF(N75=P75,1))))</f>
        <v>2</v>
      </c>
      <c r="Q76" s="77">
        <f>IF(Q75+S75&lt;1,0,IF(Q75&lt;S75,0,IF(Q75&gt;S75,2,IF(Q75=S75,1))))</f>
        <v>0</v>
      </c>
      <c r="R76" s="78" t="s">
        <v>4</v>
      </c>
      <c r="S76" s="79">
        <f>IF(Q75+S75&lt;1,0,IF(Q75&lt;S75,2,IF(Q75&gt;S75,0,IF(Q75=S75,1))))</f>
        <v>2</v>
      </c>
      <c r="T76" s="130">
        <f>T75-V75</f>
        <v>-56</v>
      </c>
      <c r="U76" s="131"/>
      <c r="V76" s="132"/>
      <c r="W76" s="133"/>
      <c r="X76" s="135"/>
      <c r="Y76" s="137"/>
      <c r="Z76" s="127"/>
      <c r="AA76" s="128"/>
      <c r="AB76" s="129"/>
    </row>
    <row r="77" spans="1:28" ht="12.75" customHeight="1">
      <c r="A77" s="155" t="str">
        <f>N67</f>
        <v>WESER-EMS I</v>
      </c>
      <c r="B77" s="73">
        <f>P69</f>
        <v>21</v>
      </c>
      <c r="C77" s="74" t="s">
        <v>4</v>
      </c>
      <c r="D77" s="75">
        <f>N69</f>
        <v>20</v>
      </c>
      <c r="E77" s="73">
        <f>P71</f>
        <v>15</v>
      </c>
      <c r="F77" s="74" t="s">
        <v>4</v>
      </c>
      <c r="G77" s="76">
        <f>N71</f>
        <v>8</v>
      </c>
      <c r="H77" s="75">
        <f>P73</f>
        <v>20</v>
      </c>
      <c r="I77" s="74" t="s">
        <v>4</v>
      </c>
      <c r="J77" s="75">
        <f>N73</f>
        <v>10</v>
      </c>
      <c r="K77" s="73">
        <f>P75</f>
        <v>20</v>
      </c>
      <c r="L77" s="74" t="s">
        <v>4</v>
      </c>
      <c r="M77" s="76">
        <f>N75</f>
        <v>10</v>
      </c>
      <c r="N77" s="147" t="s">
        <v>22</v>
      </c>
      <c r="O77" s="147"/>
      <c r="P77" s="147"/>
      <c r="Q77" s="73">
        <f>Spielplanübersicht!K21</f>
        <v>19</v>
      </c>
      <c r="R77" s="74" t="s">
        <v>4</v>
      </c>
      <c r="S77" s="76">
        <f>Spielplanübersicht!I21</f>
        <v>9</v>
      </c>
      <c r="T77" s="81">
        <f>B77+E77+H77+K77+Q77</f>
        <v>95</v>
      </c>
      <c r="U77" s="82" t="s">
        <v>4</v>
      </c>
      <c r="V77" s="83">
        <f>D77+G77+J77+M77+S77</f>
        <v>57</v>
      </c>
      <c r="W77" s="140">
        <f>B78+E78+H78+K78+Q78</f>
        <v>10</v>
      </c>
      <c r="X77" s="141" t="s">
        <v>4</v>
      </c>
      <c r="Y77" s="139">
        <f>D78+G78+J78+M78+S78</f>
        <v>0</v>
      </c>
      <c r="Z77" s="124">
        <v>1</v>
      </c>
      <c r="AA77" s="125"/>
      <c r="AB77" s="126"/>
    </row>
    <row r="78" spans="1:28" ht="13.5" customHeight="1" thickBot="1">
      <c r="A78" s="156"/>
      <c r="B78" s="77">
        <f>P70</f>
        <v>2</v>
      </c>
      <c r="C78" s="78" t="s">
        <v>4</v>
      </c>
      <c r="D78" s="79">
        <f>N70</f>
        <v>0</v>
      </c>
      <c r="E78" s="77">
        <f>P72</f>
        <v>2</v>
      </c>
      <c r="F78" s="78" t="s">
        <v>4</v>
      </c>
      <c r="G78" s="80">
        <f>N72</f>
        <v>0</v>
      </c>
      <c r="H78" s="79">
        <f>P74</f>
        <v>2</v>
      </c>
      <c r="I78" s="78" t="s">
        <v>4</v>
      </c>
      <c r="J78" s="79">
        <f>N74</f>
        <v>0</v>
      </c>
      <c r="K78" s="77">
        <f>P76</f>
        <v>2</v>
      </c>
      <c r="L78" s="78" t="s">
        <v>4</v>
      </c>
      <c r="M78" s="80">
        <f>N76</f>
        <v>0</v>
      </c>
      <c r="N78" s="128"/>
      <c r="O78" s="128"/>
      <c r="P78" s="128"/>
      <c r="Q78" s="77">
        <f>IF(Q77+S77&lt;1,0,IF(Q77&lt;S77,0,IF(Q77&gt;S77,2,IF(Q77=S77,1))))</f>
        <v>2</v>
      </c>
      <c r="R78" s="78" t="s">
        <v>4</v>
      </c>
      <c r="S78" s="79">
        <f>IF(Q77+S77&lt;1,0,IF(Q77&lt;S77,2,IF(Q77&gt;S77,0,IF(Q77=S77,1))))</f>
        <v>0</v>
      </c>
      <c r="T78" s="130">
        <f>T77-V77</f>
        <v>38</v>
      </c>
      <c r="U78" s="131"/>
      <c r="V78" s="132"/>
      <c r="W78" s="134"/>
      <c r="X78" s="136"/>
      <c r="Y78" s="138"/>
      <c r="Z78" s="127"/>
      <c r="AA78" s="128"/>
      <c r="AB78" s="129"/>
    </row>
    <row r="79" spans="1:28" ht="12.75" customHeight="1">
      <c r="A79" s="155" t="str">
        <f>Q67</f>
        <v>WESER-EMS II</v>
      </c>
      <c r="B79" s="73">
        <f>S69</f>
        <v>9</v>
      </c>
      <c r="C79" s="74" t="s">
        <v>4</v>
      </c>
      <c r="D79" s="75">
        <f>Q69</f>
        <v>17</v>
      </c>
      <c r="E79" s="73">
        <f>S71</f>
        <v>10</v>
      </c>
      <c r="F79" s="74" t="s">
        <v>4</v>
      </c>
      <c r="G79" s="76">
        <f>Q71</f>
        <v>10</v>
      </c>
      <c r="H79" s="75">
        <f>S73</f>
        <v>16</v>
      </c>
      <c r="I79" s="74" t="s">
        <v>4</v>
      </c>
      <c r="J79" s="75">
        <f>Q73</f>
        <v>15</v>
      </c>
      <c r="K79" s="73">
        <f>S75</f>
        <v>19</v>
      </c>
      <c r="L79" s="74" t="s">
        <v>4</v>
      </c>
      <c r="M79" s="76">
        <f>Q75</f>
        <v>10</v>
      </c>
      <c r="N79" s="75">
        <f>S77</f>
        <v>9</v>
      </c>
      <c r="O79" s="74" t="s">
        <v>4</v>
      </c>
      <c r="P79" s="76">
        <f>Q77</f>
        <v>19</v>
      </c>
      <c r="Q79" s="146" t="s">
        <v>22</v>
      </c>
      <c r="R79" s="147"/>
      <c r="S79" s="148"/>
      <c r="T79" s="73">
        <f>B79+E79+H79+K79+N79</f>
        <v>63</v>
      </c>
      <c r="U79" s="74" t="s">
        <v>4</v>
      </c>
      <c r="V79" s="76">
        <f>D79+G79+J79+M79+P79</f>
        <v>71</v>
      </c>
      <c r="W79" s="133">
        <f>B80+E80+H80+K80+N80</f>
        <v>5</v>
      </c>
      <c r="X79" s="135" t="s">
        <v>4</v>
      </c>
      <c r="Y79" s="137">
        <f>D80+G80+J80+M80+P80</f>
        <v>5</v>
      </c>
      <c r="Z79" s="124">
        <v>4</v>
      </c>
      <c r="AA79" s="125"/>
      <c r="AB79" s="126"/>
    </row>
    <row r="80" spans="1:28" ht="13.5" customHeight="1" thickBot="1">
      <c r="A80" s="156"/>
      <c r="B80" s="77">
        <f>S70</f>
        <v>0</v>
      </c>
      <c r="C80" s="78" t="s">
        <v>4</v>
      </c>
      <c r="D80" s="79">
        <f>Q70</f>
        <v>2</v>
      </c>
      <c r="E80" s="77">
        <f>S72</f>
        <v>1</v>
      </c>
      <c r="F80" s="78" t="s">
        <v>4</v>
      </c>
      <c r="G80" s="80">
        <f>Q72</f>
        <v>1</v>
      </c>
      <c r="H80" s="79">
        <f>S74</f>
        <v>2</v>
      </c>
      <c r="I80" s="78" t="s">
        <v>4</v>
      </c>
      <c r="J80" s="79">
        <f>Q74</f>
        <v>0</v>
      </c>
      <c r="K80" s="77">
        <f>S76</f>
        <v>2</v>
      </c>
      <c r="L80" s="78" t="s">
        <v>4</v>
      </c>
      <c r="M80" s="80">
        <f>Q76</f>
        <v>0</v>
      </c>
      <c r="N80" s="79">
        <f>S78</f>
        <v>0</v>
      </c>
      <c r="O80" s="78" t="s">
        <v>4</v>
      </c>
      <c r="P80" s="79">
        <f>Q78</f>
        <v>2</v>
      </c>
      <c r="Q80" s="127"/>
      <c r="R80" s="128"/>
      <c r="S80" s="129"/>
      <c r="T80" s="130">
        <f>T79-V79</f>
        <v>-8</v>
      </c>
      <c r="U80" s="131"/>
      <c r="V80" s="132"/>
      <c r="W80" s="134"/>
      <c r="X80" s="136"/>
      <c r="Y80" s="138"/>
      <c r="Z80" s="127"/>
      <c r="AA80" s="128"/>
      <c r="AB80" s="129"/>
    </row>
    <row r="81" spans="1:28" ht="26.25">
      <c r="A81" s="161" t="str">
        <f>Spielplanübersicht!E10</f>
        <v>männliche U 10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3"/>
    </row>
    <row r="82" spans="1:28" ht="27" thickBot="1">
      <c r="A82" s="142" t="str">
        <f>Spielplanübersicht!B5</f>
        <v>Feld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4">
        <f>Spielplanübersicht!B10</f>
        <v>5</v>
      </c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5"/>
    </row>
    <row r="84" ht="13.5" thickBot="1"/>
    <row r="85" spans="1:28" ht="12.75">
      <c r="A85" s="164" t="s">
        <v>22</v>
      </c>
      <c r="B85" s="166" t="str">
        <f>B67</f>
        <v>LÜNEBURG I</v>
      </c>
      <c r="C85" s="167"/>
      <c r="D85" s="168"/>
      <c r="E85" s="166" t="str">
        <f>E67</f>
        <v>LÜNEBURG II</v>
      </c>
      <c r="F85" s="167"/>
      <c r="G85" s="168"/>
      <c r="H85" s="166" t="str">
        <f>H67</f>
        <v>HANNOVER-BS I</v>
      </c>
      <c r="I85" s="167"/>
      <c r="J85" s="168"/>
      <c r="K85" s="166" t="str">
        <f>K67</f>
        <v>HANNOVER-BS II</v>
      </c>
      <c r="L85" s="167"/>
      <c r="M85" s="168"/>
      <c r="N85" s="166" t="str">
        <f>N67</f>
        <v>WESER-EMS I</v>
      </c>
      <c r="O85" s="167"/>
      <c r="P85" s="168"/>
      <c r="Q85" s="166" t="str">
        <f>Q67</f>
        <v>WESER-EMS II</v>
      </c>
      <c r="R85" s="167"/>
      <c r="S85" s="172"/>
      <c r="T85" s="157" t="s">
        <v>23</v>
      </c>
      <c r="U85" s="141"/>
      <c r="V85" s="158"/>
      <c r="W85" s="157" t="s">
        <v>24</v>
      </c>
      <c r="X85" s="141"/>
      <c r="Y85" s="158"/>
      <c r="Z85" s="157" t="s">
        <v>25</v>
      </c>
      <c r="AA85" s="141"/>
      <c r="AB85" s="158"/>
    </row>
    <row r="86" spans="1:28" ht="13.5" thickBot="1">
      <c r="A86" s="165"/>
      <c r="B86" s="169"/>
      <c r="C86" s="170"/>
      <c r="D86" s="171"/>
      <c r="E86" s="169"/>
      <c r="F86" s="170"/>
      <c r="G86" s="171"/>
      <c r="H86" s="169"/>
      <c r="I86" s="170"/>
      <c r="J86" s="171"/>
      <c r="K86" s="169"/>
      <c r="L86" s="170"/>
      <c r="M86" s="171"/>
      <c r="N86" s="169"/>
      <c r="O86" s="170"/>
      <c r="P86" s="171"/>
      <c r="Q86" s="169"/>
      <c r="R86" s="170"/>
      <c r="S86" s="173"/>
      <c r="T86" s="159"/>
      <c r="U86" s="135"/>
      <c r="V86" s="160"/>
      <c r="W86" s="159"/>
      <c r="X86" s="135"/>
      <c r="Y86" s="160"/>
      <c r="Z86" s="159"/>
      <c r="AA86" s="135"/>
      <c r="AB86" s="160"/>
    </row>
    <row r="87" spans="1:28" ht="12.75" customHeight="1">
      <c r="A87" s="155" t="str">
        <f>B85</f>
        <v>LÜNEBURG I</v>
      </c>
      <c r="B87" s="124" t="s">
        <v>22</v>
      </c>
      <c r="C87" s="125"/>
      <c r="D87" s="125"/>
      <c r="E87" s="73">
        <f>Spielplanübersicht!I10</f>
        <v>14</v>
      </c>
      <c r="F87" s="74" t="s">
        <v>4</v>
      </c>
      <c r="G87" s="75">
        <f>Spielplanübersicht!K10</f>
        <v>25</v>
      </c>
      <c r="H87" s="73">
        <f>Spielplanübersicht!I28</f>
        <v>9</v>
      </c>
      <c r="I87" s="74" t="s">
        <v>4</v>
      </c>
      <c r="J87" s="76">
        <f>Spielplanübersicht!K28</f>
        <v>27</v>
      </c>
      <c r="K87" s="73">
        <f>Spielplanübersicht!I92</f>
        <v>14</v>
      </c>
      <c r="L87" s="74" t="s">
        <v>4</v>
      </c>
      <c r="M87" s="76">
        <f>Spielplanübersicht!K92</f>
        <v>22</v>
      </c>
      <c r="N87" s="75">
        <f>Spielplanübersicht!I69</f>
        <v>18</v>
      </c>
      <c r="O87" s="74" t="s">
        <v>4</v>
      </c>
      <c r="P87" s="75">
        <f>Spielplanübersicht!K69</f>
        <v>22</v>
      </c>
      <c r="Q87" s="73">
        <f>Spielplanübersicht!I51</f>
        <v>20</v>
      </c>
      <c r="R87" s="74" t="s">
        <v>4</v>
      </c>
      <c r="S87" s="76">
        <f>Spielplanübersicht!K51</f>
        <v>16</v>
      </c>
      <c r="T87" s="73">
        <f>E87+H87+K87+N87+Q87</f>
        <v>75</v>
      </c>
      <c r="U87" s="74" t="s">
        <v>4</v>
      </c>
      <c r="V87" s="76">
        <f>G87+J87+M87+P87+S87</f>
        <v>112</v>
      </c>
      <c r="W87" s="140">
        <f>E88+H88+K88+N88+Q88</f>
        <v>2</v>
      </c>
      <c r="X87" s="141" t="s">
        <v>4</v>
      </c>
      <c r="Y87" s="139">
        <f>G88+J88+M88+P88+S88</f>
        <v>8</v>
      </c>
      <c r="Z87" s="124">
        <v>6</v>
      </c>
      <c r="AA87" s="125"/>
      <c r="AB87" s="126"/>
    </row>
    <row r="88" spans="1:28" ht="13.5" customHeight="1" thickBot="1">
      <c r="A88" s="156"/>
      <c r="B88" s="127"/>
      <c r="C88" s="128"/>
      <c r="D88" s="128"/>
      <c r="E88" s="77">
        <f>IF(E87+G87&lt;1,0,IF(E87&lt;G87,0,IF(E87&gt;G87,2,IF(E87=G87,1))))</f>
        <v>0</v>
      </c>
      <c r="F88" s="78" t="s">
        <v>4</v>
      </c>
      <c r="G88" s="79">
        <f>IF(E87+G87&lt;1,0,IF(E87&lt;G87,2,IF(E87&gt;G87,0,IF(E87=G87,1))))</f>
        <v>2</v>
      </c>
      <c r="H88" s="77">
        <f>IF(H87+J87&lt;1,0,IF(H87&lt;J87,0,IF(H87&gt;J87,2,IF(H87=J87,1))))</f>
        <v>0</v>
      </c>
      <c r="I88" s="78" t="s">
        <v>4</v>
      </c>
      <c r="J88" s="79">
        <f>IF(H87+J87&lt;1,0,IF(H87&lt;J87,2,IF(H87&gt;J87,0,IF(H87=J87,1))))</f>
        <v>2</v>
      </c>
      <c r="K88" s="77">
        <f>IF(K87+M87&lt;1,0,IF(K87&lt;M87,0,IF(K87&gt;M87,2,IF(K87=M87,1))))</f>
        <v>0</v>
      </c>
      <c r="L88" s="78" t="s">
        <v>4</v>
      </c>
      <c r="M88" s="79">
        <f>IF(K87+M87&lt;1,0,IF(K87&lt;M87,2,IF(K87&gt;M87,0,IF(K87=M87,1))))</f>
        <v>2</v>
      </c>
      <c r="N88" s="77">
        <f>IF(N87+P87&lt;1,0,IF(N87&lt;P87,0,IF(N87&gt;P87,2,IF(N87=P87,1))))</f>
        <v>0</v>
      </c>
      <c r="O88" s="78" t="s">
        <v>4</v>
      </c>
      <c r="P88" s="79">
        <f>IF(N87+P87&lt;1,0,IF(N87&lt;P87,2,IF(N87&gt;P87,0,IF(N87=P87,1))))</f>
        <v>2</v>
      </c>
      <c r="Q88" s="77">
        <f>IF(Q87+S87&lt;1,0,IF(Q87&lt;S87,0,IF(Q87&gt;S87,2,IF(Q87=S87,1))))</f>
        <v>2</v>
      </c>
      <c r="R88" s="78" t="s">
        <v>4</v>
      </c>
      <c r="S88" s="79">
        <f>IF(Q87+S87&lt;1,0,IF(Q87&lt;S87,2,IF(Q87&gt;S87,0,IF(Q87=S87,1))))</f>
        <v>0</v>
      </c>
      <c r="T88" s="130">
        <f>T87-V87</f>
        <v>-37</v>
      </c>
      <c r="U88" s="131"/>
      <c r="V88" s="132"/>
      <c r="W88" s="134"/>
      <c r="X88" s="136"/>
      <c r="Y88" s="138"/>
      <c r="Z88" s="127"/>
      <c r="AA88" s="128"/>
      <c r="AB88" s="129"/>
    </row>
    <row r="89" spans="1:28" ht="12.75" customHeight="1">
      <c r="A89" s="155" t="str">
        <f>E85</f>
        <v>LÜNEBURG II</v>
      </c>
      <c r="B89" s="73">
        <f>G87</f>
        <v>25</v>
      </c>
      <c r="C89" s="74" t="s">
        <v>4</v>
      </c>
      <c r="D89" s="76">
        <f>E87</f>
        <v>14</v>
      </c>
      <c r="E89" s="124" t="s">
        <v>22</v>
      </c>
      <c r="F89" s="125"/>
      <c r="G89" s="148"/>
      <c r="H89" s="73">
        <f>Spielplanübersicht!I86</f>
        <v>13</v>
      </c>
      <c r="I89" s="74" t="s">
        <v>4</v>
      </c>
      <c r="J89" s="75">
        <f>Spielplanübersicht!K86</f>
        <v>16</v>
      </c>
      <c r="K89" s="73">
        <f>Spielplanübersicht!I63</f>
        <v>24</v>
      </c>
      <c r="L89" s="74" t="s">
        <v>4</v>
      </c>
      <c r="M89" s="76">
        <f>Spielplanübersicht!K63</f>
        <v>14</v>
      </c>
      <c r="N89" s="75">
        <f>Spielplanübersicht!K98</f>
        <v>17</v>
      </c>
      <c r="O89" s="74" t="s">
        <v>4</v>
      </c>
      <c r="P89" s="75">
        <f>Spielplanübersicht!I98</f>
        <v>21</v>
      </c>
      <c r="Q89" s="73">
        <f>Spielplanübersicht!I34</f>
        <v>19</v>
      </c>
      <c r="R89" s="74" t="s">
        <v>4</v>
      </c>
      <c r="S89" s="76">
        <f>Spielplanübersicht!K34</f>
        <v>20</v>
      </c>
      <c r="T89" s="73">
        <f>B89+H89+K89+N89+Q89</f>
        <v>98</v>
      </c>
      <c r="U89" s="74" t="s">
        <v>4</v>
      </c>
      <c r="V89" s="76">
        <f>D89+J89+M89+P89+S89</f>
        <v>85</v>
      </c>
      <c r="W89" s="133">
        <f>B90+H90+K90+N90+Q90</f>
        <v>4</v>
      </c>
      <c r="X89" s="135" t="s">
        <v>4</v>
      </c>
      <c r="Y89" s="137">
        <f>D90+J90+M90+P90+S90</f>
        <v>6</v>
      </c>
      <c r="Z89" s="124">
        <v>4</v>
      </c>
      <c r="AA89" s="125"/>
      <c r="AB89" s="126"/>
    </row>
    <row r="90" spans="1:28" ht="13.5" customHeight="1" thickBot="1">
      <c r="A90" s="156"/>
      <c r="B90" s="77">
        <f>G88</f>
        <v>2</v>
      </c>
      <c r="C90" s="78" t="s">
        <v>4</v>
      </c>
      <c r="D90" s="79">
        <f>E88</f>
        <v>0</v>
      </c>
      <c r="E90" s="127"/>
      <c r="F90" s="128"/>
      <c r="G90" s="129"/>
      <c r="H90" s="77">
        <f>IF(H89+J89&lt;1,0,IF(H89&lt;J89,0,IF(H89&gt;J89,2,IF(H89=J89,1))))</f>
        <v>0</v>
      </c>
      <c r="I90" s="78" t="s">
        <v>4</v>
      </c>
      <c r="J90" s="79">
        <f>IF(H89+J89&lt;1,0,IF(H89&lt;J89,2,IF(H89&gt;J89,0,IF(H89=J89,1))))</f>
        <v>2</v>
      </c>
      <c r="K90" s="77">
        <f>IF(K89+M89&lt;1,0,IF(K89&lt;M89,0,IF(K89&gt;M89,2,IF(K89=M89,1))))</f>
        <v>2</v>
      </c>
      <c r="L90" s="78" t="s">
        <v>4</v>
      </c>
      <c r="M90" s="79">
        <f>IF(K89+M89&lt;1,0,IF(K89&lt;M89,2,IF(K89&gt;M89,0,IF(K89=M89,1))))</f>
        <v>0</v>
      </c>
      <c r="N90" s="77">
        <f>IF(N89+P89&lt;1,0,IF(N89&lt;P89,0,IF(N89&gt;P89,2,IF(N89=P89,1))))</f>
        <v>0</v>
      </c>
      <c r="O90" s="78" t="s">
        <v>4</v>
      </c>
      <c r="P90" s="79">
        <f>IF(N89+P89&lt;1,0,IF(N89&lt;P89,2,IF(N89&gt;P89,0,IF(N89=P89,1))))</f>
        <v>2</v>
      </c>
      <c r="Q90" s="77">
        <f>IF(Q89+S89&lt;1,0,IF(Q89&lt;S89,0,IF(Q89&gt;S89,2,IF(Q89=S89,1))))</f>
        <v>0</v>
      </c>
      <c r="R90" s="78" t="s">
        <v>4</v>
      </c>
      <c r="S90" s="79">
        <f>IF(Q89+S89&lt;1,0,IF(Q89&lt;S89,2,IF(Q89&gt;S89,0,IF(Q89=S89,1))))</f>
        <v>2</v>
      </c>
      <c r="T90" s="130">
        <f>T89-V89</f>
        <v>13</v>
      </c>
      <c r="U90" s="131"/>
      <c r="V90" s="132"/>
      <c r="W90" s="133"/>
      <c r="X90" s="135"/>
      <c r="Y90" s="137"/>
      <c r="Z90" s="127"/>
      <c r="AA90" s="128"/>
      <c r="AB90" s="129"/>
    </row>
    <row r="91" spans="1:28" ht="12.75" customHeight="1">
      <c r="A91" s="155" t="str">
        <f>H85</f>
        <v>HANNOVER-BS I</v>
      </c>
      <c r="B91" s="73">
        <f>J87</f>
        <v>27</v>
      </c>
      <c r="C91" s="74" t="s">
        <v>4</v>
      </c>
      <c r="D91" s="75">
        <f>H87</f>
        <v>9</v>
      </c>
      <c r="E91" s="73">
        <f>J89</f>
        <v>16</v>
      </c>
      <c r="F91" s="74" t="s">
        <v>4</v>
      </c>
      <c r="G91" s="76">
        <f>H89</f>
        <v>13</v>
      </c>
      <c r="H91" s="125" t="s">
        <v>22</v>
      </c>
      <c r="I91" s="125"/>
      <c r="J91" s="125"/>
      <c r="K91" s="73">
        <f>Spielplanübersicht!I16</f>
        <v>23</v>
      </c>
      <c r="L91" s="74" t="s">
        <v>4</v>
      </c>
      <c r="M91" s="76">
        <f>Spielplanübersicht!K16</f>
        <v>11</v>
      </c>
      <c r="N91" s="75">
        <f>Spielplanübersicht!K57</f>
        <v>19</v>
      </c>
      <c r="O91" s="74" t="s">
        <v>4</v>
      </c>
      <c r="P91" s="75">
        <f>Spielplanübersicht!I57</f>
        <v>11</v>
      </c>
      <c r="Q91" s="73">
        <f>Spielplanübersicht!K104</f>
        <v>22</v>
      </c>
      <c r="R91" s="74" t="s">
        <v>4</v>
      </c>
      <c r="S91" s="76">
        <f>Spielplanübersicht!I104</f>
        <v>11</v>
      </c>
      <c r="T91" s="73">
        <f>B91+E91+K91+N91+Q91</f>
        <v>107</v>
      </c>
      <c r="U91" s="74" t="s">
        <v>4</v>
      </c>
      <c r="V91" s="76">
        <f>D91+G91+M91+P91+S91</f>
        <v>55</v>
      </c>
      <c r="W91" s="140">
        <f>B92+E92+K92+N92+Q92</f>
        <v>10</v>
      </c>
      <c r="X91" s="141" t="s">
        <v>4</v>
      </c>
      <c r="Y91" s="139">
        <f>D92+G92+M92+P92+S92</f>
        <v>0</v>
      </c>
      <c r="Z91" s="124">
        <v>1</v>
      </c>
      <c r="AA91" s="125"/>
      <c r="AB91" s="126"/>
    </row>
    <row r="92" spans="1:28" ht="13.5" customHeight="1" thickBot="1">
      <c r="A92" s="156"/>
      <c r="B92" s="77">
        <f>J88</f>
        <v>2</v>
      </c>
      <c r="C92" s="78" t="s">
        <v>4</v>
      </c>
      <c r="D92" s="79">
        <f>H88</f>
        <v>0</v>
      </c>
      <c r="E92" s="77">
        <f>J90</f>
        <v>2</v>
      </c>
      <c r="F92" s="78" t="s">
        <v>4</v>
      </c>
      <c r="G92" s="80">
        <f>H90</f>
        <v>0</v>
      </c>
      <c r="H92" s="128"/>
      <c r="I92" s="128"/>
      <c r="J92" s="128"/>
      <c r="K92" s="77">
        <f>IF(K91+M91&lt;1,0,IF(K91&lt;M91,0,IF(K91&gt;M91,2,IF(K91=M91,1))))</f>
        <v>2</v>
      </c>
      <c r="L92" s="78" t="s">
        <v>4</v>
      </c>
      <c r="M92" s="79">
        <f>IF(K91+M91&lt;1,0,IF(K91&lt;M91,2,IF(K91&gt;M91,0,IF(K91=M91,1))))</f>
        <v>0</v>
      </c>
      <c r="N92" s="77">
        <f>IF(N91+P91&lt;1,0,IF(N91&lt;P91,0,IF(N91&gt;P91,2,IF(N91=P91,1))))</f>
        <v>2</v>
      </c>
      <c r="O92" s="78" t="s">
        <v>4</v>
      </c>
      <c r="P92" s="79">
        <f>IF(N91+P91&lt;1,0,IF(N91&lt;P91,2,IF(N91&gt;P91,0,IF(N91=P91,1))))</f>
        <v>0</v>
      </c>
      <c r="Q92" s="77">
        <f>IF(Q91+S91&lt;1,0,IF(Q91&lt;S91,0,IF(Q91&gt;S91,2,IF(Q91=S91,1))))</f>
        <v>2</v>
      </c>
      <c r="R92" s="78" t="s">
        <v>4</v>
      </c>
      <c r="S92" s="79">
        <f>IF(Q91+S91&lt;1,0,IF(Q91&lt;S91,2,IF(Q91&gt;S91,0,IF(Q91=S91,1))))</f>
        <v>0</v>
      </c>
      <c r="T92" s="130">
        <f>T91-V91</f>
        <v>52</v>
      </c>
      <c r="U92" s="131"/>
      <c r="V92" s="132"/>
      <c r="W92" s="134"/>
      <c r="X92" s="136"/>
      <c r="Y92" s="138"/>
      <c r="Z92" s="127"/>
      <c r="AA92" s="128"/>
      <c r="AB92" s="129"/>
    </row>
    <row r="93" spans="1:28" ht="12.75" customHeight="1">
      <c r="A93" s="155" t="str">
        <f>K85</f>
        <v>HANNOVER-BS II</v>
      </c>
      <c r="B93" s="73">
        <f>M87</f>
        <v>22</v>
      </c>
      <c r="C93" s="74" t="s">
        <v>4</v>
      </c>
      <c r="D93" s="75">
        <f>K87</f>
        <v>14</v>
      </c>
      <c r="E93" s="73">
        <f>M89</f>
        <v>14</v>
      </c>
      <c r="F93" s="74" t="s">
        <v>4</v>
      </c>
      <c r="G93" s="76">
        <f>K89</f>
        <v>24</v>
      </c>
      <c r="H93" s="75">
        <f>M91</f>
        <v>11</v>
      </c>
      <c r="I93" s="74" t="s">
        <v>4</v>
      </c>
      <c r="J93" s="76">
        <f>K91</f>
        <v>23</v>
      </c>
      <c r="K93" s="124" t="s">
        <v>22</v>
      </c>
      <c r="L93" s="125"/>
      <c r="M93" s="126"/>
      <c r="N93" s="73">
        <f>Spielplanübersicht!I45</f>
        <v>19</v>
      </c>
      <c r="O93" s="74" t="s">
        <v>4</v>
      </c>
      <c r="P93" s="75">
        <f>Spielplanübersicht!K45</f>
        <v>21</v>
      </c>
      <c r="Q93" s="73">
        <f>Spielplanübersicht!K80</f>
        <v>13</v>
      </c>
      <c r="R93" s="74" t="s">
        <v>4</v>
      </c>
      <c r="S93" s="76">
        <f>Spielplanübersicht!I80</f>
        <v>19</v>
      </c>
      <c r="T93" s="73">
        <f>B93+E93+H93+N93+Q93</f>
        <v>79</v>
      </c>
      <c r="U93" s="74" t="s">
        <v>4</v>
      </c>
      <c r="V93" s="76">
        <f>D93+G93+J93+P93+S93</f>
        <v>101</v>
      </c>
      <c r="W93" s="133">
        <f>B94+E94+H94+N94+Q94</f>
        <v>2</v>
      </c>
      <c r="X93" s="135" t="s">
        <v>4</v>
      </c>
      <c r="Y93" s="137">
        <f>D94+G94+J94+P94+S94</f>
        <v>8</v>
      </c>
      <c r="Z93" s="124">
        <v>5</v>
      </c>
      <c r="AA93" s="125"/>
      <c r="AB93" s="126"/>
    </row>
    <row r="94" spans="1:28" ht="13.5" customHeight="1" thickBot="1">
      <c r="A94" s="156"/>
      <c r="B94" s="77">
        <f>M88</f>
        <v>2</v>
      </c>
      <c r="C94" s="78" t="s">
        <v>4</v>
      </c>
      <c r="D94" s="79">
        <f>K88</f>
        <v>0</v>
      </c>
      <c r="E94" s="77">
        <f>M90</f>
        <v>0</v>
      </c>
      <c r="F94" s="78" t="s">
        <v>4</v>
      </c>
      <c r="G94" s="80">
        <f>K90</f>
        <v>2</v>
      </c>
      <c r="H94" s="79">
        <f>M92</f>
        <v>0</v>
      </c>
      <c r="I94" s="78" t="s">
        <v>4</v>
      </c>
      <c r="J94" s="79">
        <f>K92</f>
        <v>2</v>
      </c>
      <c r="K94" s="127"/>
      <c r="L94" s="128"/>
      <c r="M94" s="129"/>
      <c r="N94" s="77">
        <f>IF(N93+P93&lt;1,0,IF(N93&lt;P93,0,IF(N93&gt;P93,2,IF(N93=P93,1))))</f>
        <v>0</v>
      </c>
      <c r="O94" s="78" t="s">
        <v>4</v>
      </c>
      <c r="P94" s="79">
        <f>IF(N93+P93&lt;1,0,IF(N93&lt;P93,2,IF(N93&gt;P93,0,IF(N93=P93,1))))</f>
        <v>2</v>
      </c>
      <c r="Q94" s="77">
        <f>IF(Q93+S93&lt;1,0,IF(Q93&lt;S93,0,IF(Q93&gt;S93,2,IF(Q93=S93,1))))</f>
        <v>0</v>
      </c>
      <c r="R94" s="78" t="s">
        <v>4</v>
      </c>
      <c r="S94" s="79">
        <f>IF(Q93+S93&lt;1,0,IF(Q93&lt;S93,2,IF(Q93&gt;S93,0,IF(Q93=S93,1))))</f>
        <v>2</v>
      </c>
      <c r="T94" s="130">
        <f>T93-V93</f>
        <v>-22</v>
      </c>
      <c r="U94" s="131"/>
      <c r="V94" s="132"/>
      <c r="W94" s="133"/>
      <c r="X94" s="135"/>
      <c r="Y94" s="137"/>
      <c r="Z94" s="127"/>
      <c r="AA94" s="128"/>
      <c r="AB94" s="129"/>
    </row>
    <row r="95" spans="1:28" ht="12.75" customHeight="1">
      <c r="A95" s="155" t="str">
        <f>N85</f>
        <v>WESER-EMS I</v>
      </c>
      <c r="B95" s="73">
        <f>P87</f>
        <v>22</v>
      </c>
      <c r="C95" s="74" t="s">
        <v>4</v>
      </c>
      <c r="D95" s="75">
        <f>N87</f>
        <v>18</v>
      </c>
      <c r="E95" s="73">
        <f>P89</f>
        <v>21</v>
      </c>
      <c r="F95" s="74" t="s">
        <v>4</v>
      </c>
      <c r="G95" s="76">
        <f>N89</f>
        <v>17</v>
      </c>
      <c r="H95" s="75">
        <f>P91</f>
        <v>11</v>
      </c>
      <c r="I95" s="74" t="s">
        <v>4</v>
      </c>
      <c r="J95" s="75">
        <f>N91</f>
        <v>19</v>
      </c>
      <c r="K95" s="73">
        <f>P93</f>
        <v>21</v>
      </c>
      <c r="L95" s="74" t="s">
        <v>4</v>
      </c>
      <c r="M95" s="76">
        <f>N93</f>
        <v>19</v>
      </c>
      <c r="N95" s="147" t="s">
        <v>22</v>
      </c>
      <c r="O95" s="147"/>
      <c r="P95" s="147"/>
      <c r="Q95" s="73">
        <f>Spielplanübersicht!K22</f>
        <v>14</v>
      </c>
      <c r="R95" s="74" t="s">
        <v>4</v>
      </c>
      <c r="S95" s="76">
        <f>Spielplanübersicht!I22</f>
        <v>19</v>
      </c>
      <c r="T95" s="81">
        <f>B95+E95+H95+K95+Q95</f>
        <v>89</v>
      </c>
      <c r="U95" s="82" t="s">
        <v>4</v>
      </c>
      <c r="V95" s="83">
        <f>D95+G95+J95+M95+S95</f>
        <v>92</v>
      </c>
      <c r="W95" s="140">
        <f>B96+E96+H96+K96+Q96</f>
        <v>6</v>
      </c>
      <c r="X95" s="141" t="s">
        <v>4</v>
      </c>
      <c r="Y95" s="139">
        <f>D96+G96+J96+M96+S96</f>
        <v>4</v>
      </c>
      <c r="Z95" s="124">
        <v>2</v>
      </c>
      <c r="AA95" s="125"/>
      <c r="AB95" s="126"/>
    </row>
    <row r="96" spans="1:28" ht="13.5" customHeight="1" thickBot="1">
      <c r="A96" s="156"/>
      <c r="B96" s="77">
        <f>P88</f>
        <v>2</v>
      </c>
      <c r="C96" s="78" t="s">
        <v>4</v>
      </c>
      <c r="D96" s="79">
        <f>N88</f>
        <v>0</v>
      </c>
      <c r="E96" s="77">
        <f>P90</f>
        <v>2</v>
      </c>
      <c r="F96" s="78" t="s">
        <v>4</v>
      </c>
      <c r="G96" s="80">
        <f>N90</f>
        <v>0</v>
      </c>
      <c r="H96" s="79">
        <f>P92</f>
        <v>0</v>
      </c>
      <c r="I96" s="78" t="s">
        <v>4</v>
      </c>
      <c r="J96" s="79">
        <f>N92</f>
        <v>2</v>
      </c>
      <c r="K96" s="77">
        <f>P94</f>
        <v>2</v>
      </c>
      <c r="L96" s="78" t="s">
        <v>4</v>
      </c>
      <c r="M96" s="80">
        <f>N94</f>
        <v>0</v>
      </c>
      <c r="N96" s="128"/>
      <c r="O96" s="128"/>
      <c r="P96" s="128"/>
      <c r="Q96" s="77">
        <f>IF(Q95+S95&lt;1,0,IF(Q95&lt;S95,0,IF(Q95&gt;S95,2,IF(Q95=S95,1))))</f>
        <v>0</v>
      </c>
      <c r="R96" s="78" t="s">
        <v>4</v>
      </c>
      <c r="S96" s="79">
        <f>IF(Q95+S95&lt;1,0,IF(Q95&lt;S95,2,IF(Q95&gt;S95,0,IF(Q95=S95,1))))</f>
        <v>2</v>
      </c>
      <c r="T96" s="130">
        <f>T95-V95</f>
        <v>-3</v>
      </c>
      <c r="U96" s="131"/>
      <c r="V96" s="132"/>
      <c r="W96" s="134"/>
      <c r="X96" s="136"/>
      <c r="Y96" s="138"/>
      <c r="Z96" s="127"/>
      <c r="AA96" s="128"/>
      <c r="AB96" s="129"/>
    </row>
    <row r="97" spans="1:28" ht="12.75" customHeight="1">
      <c r="A97" s="155" t="str">
        <f>Q85</f>
        <v>WESER-EMS II</v>
      </c>
      <c r="B97" s="73">
        <f>S87</f>
        <v>16</v>
      </c>
      <c r="C97" s="74" t="s">
        <v>4</v>
      </c>
      <c r="D97" s="75">
        <f>Q87</f>
        <v>20</v>
      </c>
      <c r="E97" s="73">
        <f>S89</f>
        <v>20</v>
      </c>
      <c r="F97" s="74" t="s">
        <v>4</v>
      </c>
      <c r="G97" s="76">
        <f>Q89</f>
        <v>19</v>
      </c>
      <c r="H97" s="75">
        <f>S91</f>
        <v>11</v>
      </c>
      <c r="I97" s="74" t="s">
        <v>4</v>
      </c>
      <c r="J97" s="75">
        <f>Q91</f>
        <v>22</v>
      </c>
      <c r="K97" s="73">
        <f>S93</f>
        <v>19</v>
      </c>
      <c r="L97" s="74" t="s">
        <v>4</v>
      </c>
      <c r="M97" s="76">
        <f>Q93</f>
        <v>13</v>
      </c>
      <c r="N97" s="75">
        <f>S95</f>
        <v>19</v>
      </c>
      <c r="O97" s="74" t="s">
        <v>4</v>
      </c>
      <c r="P97" s="76">
        <f>Q95</f>
        <v>14</v>
      </c>
      <c r="Q97" s="146" t="s">
        <v>22</v>
      </c>
      <c r="R97" s="147"/>
      <c r="S97" s="148"/>
      <c r="T97" s="73">
        <f>B97+E97+H97+K97+N97</f>
        <v>85</v>
      </c>
      <c r="U97" s="74" t="s">
        <v>4</v>
      </c>
      <c r="V97" s="76">
        <f>D97+G97+J97+M97+P97</f>
        <v>88</v>
      </c>
      <c r="W97" s="133">
        <f>B98+E98+H98+K98+N98</f>
        <v>6</v>
      </c>
      <c r="X97" s="135" t="s">
        <v>4</v>
      </c>
      <c r="Y97" s="137">
        <f>D98+G98+J98+M98+P98</f>
        <v>4</v>
      </c>
      <c r="Z97" s="124">
        <v>2</v>
      </c>
      <c r="AA97" s="125"/>
      <c r="AB97" s="126"/>
    </row>
    <row r="98" spans="1:28" ht="13.5" customHeight="1" thickBot="1">
      <c r="A98" s="156"/>
      <c r="B98" s="77">
        <f>S88</f>
        <v>0</v>
      </c>
      <c r="C98" s="78" t="s">
        <v>4</v>
      </c>
      <c r="D98" s="79">
        <f>Q88</f>
        <v>2</v>
      </c>
      <c r="E98" s="77">
        <f>S90</f>
        <v>2</v>
      </c>
      <c r="F98" s="78" t="s">
        <v>4</v>
      </c>
      <c r="G98" s="80">
        <f>Q90</f>
        <v>0</v>
      </c>
      <c r="H98" s="79">
        <f>S92</f>
        <v>0</v>
      </c>
      <c r="I98" s="78" t="s">
        <v>4</v>
      </c>
      <c r="J98" s="79">
        <f>Q92</f>
        <v>2</v>
      </c>
      <c r="K98" s="77">
        <f>S94</f>
        <v>2</v>
      </c>
      <c r="L98" s="78" t="s">
        <v>4</v>
      </c>
      <c r="M98" s="80">
        <f>Q94</f>
        <v>0</v>
      </c>
      <c r="N98" s="79">
        <f>S96</f>
        <v>2</v>
      </c>
      <c r="O98" s="78" t="s">
        <v>4</v>
      </c>
      <c r="P98" s="79">
        <f>Q96</f>
        <v>0</v>
      </c>
      <c r="Q98" s="127"/>
      <c r="R98" s="128"/>
      <c r="S98" s="129"/>
      <c r="T98" s="130">
        <f>T97-V97</f>
        <v>-3</v>
      </c>
      <c r="U98" s="131"/>
      <c r="V98" s="132"/>
      <c r="W98" s="134"/>
      <c r="X98" s="136"/>
      <c r="Y98" s="138"/>
      <c r="Z98" s="127"/>
      <c r="AA98" s="128"/>
      <c r="AB98" s="129"/>
    </row>
    <row r="99" spans="1:28" ht="12.75" customHeight="1">
      <c r="A99" s="39"/>
      <c r="B99" s="20"/>
      <c r="C99" s="21"/>
      <c r="D99" s="20"/>
      <c r="E99" s="20"/>
      <c r="F99" s="21"/>
      <c r="G99" s="20"/>
      <c r="H99" s="20"/>
      <c r="I99" s="21"/>
      <c r="J99" s="20"/>
      <c r="K99" s="20"/>
      <c r="L99" s="21"/>
      <c r="M99" s="20"/>
      <c r="N99" s="20"/>
      <c r="O99" s="21"/>
      <c r="P99" s="20"/>
      <c r="Q99" s="37"/>
      <c r="R99" s="37"/>
      <c r="S99" s="37"/>
      <c r="T99" s="26"/>
      <c r="U99" s="26"/>
      <c r="V99" s="26"/>
      <c r="W99" s="26"/>
      <c r="X99" s="26"/>
      <c r="Y99" s="26"/>
      <c r="Z99" s="20"/>
      <c r="AA99" s="20"/>
      <c r="AB99" s="20"/>
    </row>
    <row r="100" spans="1:28" ht="12.75" customHeight="1">
      <c r="A100" s="39"/>
      <c r="B100" s="20"/>
      <c r="C100" s="21"/>
      <c r="D100" s="20"/>
      <c r="E100" s="20"/>
      <c r="F100" s="21"/>
      <c r="G100" s="20"/>
      <c r="H100" s="20"/>
      <c r="I100" s="21"/>
      <c r="J100" s="20"/>
      <c r="K100" s="20"/>
      <c r="L100" s="21"/>
      <c r="M100" s="20"/>
      <c r="N100" s="20"/>
      <c r="O100" s="21"/>
      <c r="P100" s="20"/>
      <c r="Q100" s="37"/>
      <c r="R100" s="37"/>
      <c r="S100" s="37"/>
      <c r="T100" s="26"/>
      <c r="U100" s="26"/>
      <c r="V100" s="26"/>
      <c r="W100" s="26"/>
      <c r="X100" s="26"/>
      <c r="Y100" s="26"/>
      <c r="Z100" s="20"/>
      <c r="AA100" s="20"/>
      <c r="AB100" s="20"/>
    </row>
    <row r="102" ht="13.5" thickBot="1"/>
    <row r="103" spans="1:28" ht="26.25">
      <c r="A103" s="161" t="str">
        <f>Spielplanübersicht!E11</f>
        <v>weibliche U 10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3"/>
    </row>
    <row r="104" spans="1:28" ht="27" thickBot="1">
      <c r="A104" s="142" t="str">
        <f>Spielplanübersicht!B5</f>
        <v>Feld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4">
        <f>Spielplanübersicht!B11</f>
        <v>6</v>
      </c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5"/>
    </row>
    <row r="106" ht="13.5" thickBot="1"/>
    <row r="107" spans="1:28" ht="12.75">
      <c r="A107" s="164" t="s">
        <v>22</v>
      </c>
      <c r="B107" s="166" t="str">
        <f>B85</f>
        <v>LÜNEBURG I</v>
      </c>
      <c r="C107" s="167"/>
      <c r="D107" s="168"/>
      <c r="E107" s="166" t="str">
        <f>E85</f>
        <v>LÜNEBURG II</v>
      </c>
      <c r="F107" s="167"/>
      <c r="G107" s="168"/>
      <c r="H107" s="166" t="str">
        <f>H85</f>
        <v>HANNOVER-BS I</v>
      </c>
      <c r="I107" s="167"/>
      <c r="J107" s="168"/>
      <c r="K107" s="166" t="str">
        <f>K85</f>
        <v>HANNOVER-BS II</v>
      </c>
      <c r="L107" s="167"/>
      <c r="M107" s="168"/>
      <c r="N107" s="166" t="str">
        <f>N85</f>
        <v>WESER-EMS I</v>
      </c>
      <c r="O107" s="167"/>
      <c r="P107" s="168"/>
      <c r="Q107" s="166" t="str">
        <f>Q85</f>
        <v>WESER-EMS II</v>
      </c>
      <c r="R107" s="167"/>
      <c r="S107" s="172"/>
      <c r="T107" s="157" t="s">
        <v>23</v>
      </c>
      <c r="U107" s="141"/>
      <c r="V107" s="158"/>
      <c r="W107" s="157" t="s">
        <v>24</v>
      </c>
      <c r="X107" s="141"/>
      <c r="Y107" s="158"/>
      <c r="Z107" s="157" t="s">
        <v>25</v>
      </c>
      <c r="AA107" s="141"/>
      <c r="AB107" s="158"/>
    </row>
    <row r="108" spans="1:28" ht="13.5" thickBot="1">
      <c r="A108" s="165"/>
      <c r="B108" s="169"/>
      <c r="C108" s="170"/>
      <c r="D108" s="171"/>
      <c r="E108" s="169"/>
      <c r="F108" s="170"/>
      <c r="G108" s="171"/>
      <c r="H108" s="169"/>
      <c r="I108" s="170"/>
      <c r="J108" s="171"/>
      <c r="K108" s="169"/>
      <c r="L108" s="170"/>
      <c r="M108" s="171"/>
      <c r="N108" s="169"/>
      <c r="O108" s="170"/>
      <c r="P108" s="171"/>
      <c r="Q108" s="169"/>
      <c r="R108" s="170"/>
      <c r="S108" s="173"/>
      <c r="T108" s="159"/>
      <c r="U108" s="135"/>
      <c r="V108" s="160"/>
      <c r="W108" s="159"/>
      <c r="X108" s="135"/>
      <c r="Y108" s="160"/>
      <c r="Z108" s="159"/>
      <c r="AA108" s="135"/>
      <c r="AB108" s="160"/>
    </row>
    <row r="109" spans="1:28" ht="12.75" customHeight="1">
      <c r="A109" s="155" t="str">
        <f>B107</f>
        <v>LÜNEBURG I</v>
      </c>
      <c r="B109" s="124" t="s">
        <v>22</v>
      </c>
      <c r="C109" s="125"/>
      <c r="D109" s="125"/>
      <c r="E109" s="73">
        <f>Spielplanübersicht!I11</f>
        <v>20</v>
      </c>
      <c r="F109" s="74" t="s">
        <v>4</v>
      </c>
      <c r="G109" s="75">
        <f>Spielplanübersicht!K11</f>
        <v>21</v>
      </c>
      <c r="H109" s="73">
        <f>Spielplanübersicht!I29</f>
        <v>25</v>
      </c>
      <c r="I109" s="74" t="s">
        <v>4</v>
      </c>
      <c r="J109" s="76">
        <f>Spielplanübersicht!K29</f>
        <v>17</v>
      </c>
      <c r="K109" s="73">
        <f>Spielplanübersicht!I93</f>
        <v>29</v>
      </c>
      <c r="L109" s="74" t="s">
        <v>4</v>
      </c>
      <c r="M109" s="76">
        <f>Spielplanübersicht!K93</f>
        <v>14</v>
      </c>
      <c r="N109" s="75">
        <f>Spielplanübersicht!I70</f>
        <v>17</v>
      </c>
      <c r="O109" s="74" t="s">
        <v>4</v>
      </c>
      <c r="P109" s="75">
        <f>Spielplanübersicht!K70</f>
        <v>20</v>
      </c>
      <c r="Q109" s="73">
        <f>Spielplanübersicht!I52</f>
        <v>20</v>
      </c>
      <c r="R109" s="74" t="s">
        <v>4</v>
      </c>
      <c r="S109" s="76">
        <f>Spielplanübersicht!K52</f>
        <v>22</v>
      </c>
      <c r="T109" s="73">
        <f>E109+H109+K109+N109+Q109</f>
        <v>111</v>
      </c>
      <c r="U109" s="74" t="s">
        <v>4</v>
      </c>
      <c r="V109" s="76">
        <f>G109+J109+M109+P109+S109</f>
        <v>94</v>
      </c>
      <c r="W109" s="140">
        <f>E110+H110+K110+N110+Q110</f>
        <v>4</v>
      </c>
      <c r="X109" s="141" t="s">
        <v>4</v>
      </c>
      <c r="Y109" s="139">
        <f>G110+J110+M110+P110+S110</f>
        <v>6</v>
      </c>
      <c r="Z109" s="124">
        <v>4</v>
      </c>
      <c r="AA109" s="125"/>
      <c r="AB109" s="126"/>
    </row>
    <row r="110" spans="1:28" ht="13.5" customHeight="1" thickBot="1">
      <c r="A110" s="156"/>
      <c r="B110" s="127"/>
      <c r="C110" s="128"/>
      <c r="D110" s="128"/>
      <c r="E110" s="77">
        <f>IF(E109+G109&lt;1,0,IF(E109&lt;G109,0,IF(E109&gt;G109,2,IF(E109=G109,1))))</f>
        <v>0</v>
      </c>
      <c r="F110" s="78" t="s">
        <v>4</v>
      </c>
      <c r="G110" s="79">
        <f>IF(E109+G109&lt;1,0,IF(E109&lt;G109,2,IF(E109&gt;G109,0,IF(E109=G109,1))))</f>
        <v>2</v>
      </c>
      <c r="H110" s="77">
        <f>IF(H109+J109&lt;1,0,IF(H109&lt;J109,0,IF(H109&gt;J109,2,IF(H109=J109,1))))</f>
        <v>2</v>
      </c>
      <c r="I110" s="78" t="s">
        <v>4</v>
      </c>
      <c r="J110" s="79">
        <f>IF(H109+J109&lt;1,0,IF(H109&lt;J109,2,IF(H109&gt;J109,0,IF(H109=J109,1))))</f>
        <v>0</v>
      </c>
      <c r="K110" s="77">
        <f>IF(K109+M109&lt;1,0,IF(K109&lt;M109,0,IF(K109&gt;M109,2,IF(K109=M109,1))))</f>
        <v>2</v>
      </c>
      <c r="L110" s="78" t="s">
        <v>4</v>
      </c>
      <c r="M110" s="79">
        <f>IF(K109+M109&lt;1,0,IF(K109&lt;M109,2,IF(K109&gt;M109,0,IF(K109=M109,1))))</f>
        <v>0</v>
      </c>
      <c r="N110" s="77">
        <f>IF(N109+P109&lt;1,0,IF(N109&lt;P109,0,IF(N109&gt;P109,2,IF(N109=P109,1))))</f>
        <v>0</v>
      </c>
      <c r="O110" s="78" t="s">
        <v>4</v>
      </c>
      <c r="P110" s="79">
        <f>IF(N109+P109&lt;1,0,IF(N109&lt;P109,2,IF(N109&gt;P109,0,IF(N109=P109,1))))</f>
        <v>2</v>
      </c>
      <c r="Q110" s="77">
        <f>IF(Q109+S109&lt;1,0,IF(Q109&lt;S109,0,IF(Q109&gt;S109,2,IF(Q109=S109,1))))</f>
        <v>0</v>
      </c>
      <c r="R110" s="78" t="s">
        <v>4</v>
      </c>
      <c r="S110" s="79">
        <f>IF(Q109+S109&lt;1,0,IF(Q109&lt;S109,2,IF(Q109&gt;S109,0,IF(Q109=S109,1))))</f>
        <v>2</v>
      </c>
      <c r="T110" s="130">
        <f>T109-V109</f>
        <v>17</v>
      </c>
      <c r="U110" s="131"/>
      <c r="V110" s="132"/>
      <c r="W110" s="134"/>
      <c r="X110" s="136"/>
      <c r="Y110" s="138"/>
      <c r="Z110" s="127"/>
      <c r="AA110" s="128"/>
      <c r="AB110" s="129"/>
    </row>
    <row r="111" spans="1:28" ht="12.75" customHeight="1">
      <c r="A111" s="155" t="str">
        <f>E107</f>
        <v>LÜNEBURG II</v>
      </c>
      <c r="B111" s="73">
        <f>G109</f>
        <v>21</v>
      </c>
      <c r="C111" s="74" t="s">
        <v>4</v>
      </c>
      <c r="D111" s="76">
        <f>E109</f>
        <v>20</v>
      </c>
      <c r="E111" s="124" t="s">
        <v>22</v>
      </c>
      <c r="F111" s="125"/>
      <c r="G111" s="148"/>
      <c r="H111" s="73">
        <f>Spielplanübersicht!I87</f>
        <v>24</v>
      </c>
      <c r="I111" s="74" t="s">
        <v>4</v>
      </c>
      <c r="J111" s="75">
        <f>Spielplanübersicht!K87</f>
        <v>18</v>
      </c>
      <c r="K111" s="73">
        <f>Spielplanübersicht!I64</f>
        <v>30</v>
      </c>
      <c r="L111" s="74" t="s">
        <v>4</v>
      </c>
      <c r="M111" s="76">
        <f>Spielplanübersicht!K64</f>
        <v>14</v>
      </c>
      <c r="N111" s="75">
        <f>Spielplanübersicht!K99</f>
        <v>17</v>
      </c>
      <c r="O111" s="74" t="s">
        <v>4</v>
      </c>
      <c r="P111" s="75">
        <f>Spielplanübersicht!I99</f>
        <v>19</v>
      </c>
      <c r="Q111" s="73">
        <f>Spielplanübersicht!I35</f>
        <v>18</v>
      </c>
      <c r="R111" s="74" t="s">
        <v>4</v>
      </c>
      <c r="S111" s="76">
        <f>Spielplanübersicht!K35</f>
        <v>23</v>
      </c>
      <c r="T111" s="73">
        <f>B111+H111+K111+N111+Q111</f>
        <v>110</v>
      </c>
      <c r="U111" s="74" t="s">
        <v>4</v>
      </c>
      <c r="V111" s="76">
        <f>D111+J111+M111+P111+S111</f>
        <v>94</v>
      </c>
      <c r="W111" s="133">
        <f>B112+H112+K112+N112+Q112</f>
        <v>6</v>
      </c>
      <c r="X111" s="135" t="s">
        <v>4</v>
      </c>
      <c r="Y111" s="137">
        <f>D112+J112+M112+P112+S112</f>
        <v>4</v>
      </c>
      <c r="Z111" s="124">
        <v>3</v>
      </c>
      <c r="AA111" s="125"/>
      <c r="AB111" s="126"/>
    </row>
    <row r="112" spans="1:28" ht="13.5" customHeight="1" thickBot="1">
      <c r="A112" s="156"/>
      <c r="B112" s="77">
        <f>G110</f>
        <v>2</v>
      </c>
      <c r="C112" s="78" t="s">
        <v>4</v>
      </c>
      <c r="D112" s="79">
        <f>E110</f>
        <v>0</v>
      </c>
      <c r="E112" s="127"/>
      <c r="F112" s="128"/>
      <c r="G112" s="129"/>
      <c r="H112" s="77">
        <f>IF(H111+J111&lt;1,0,IF(H111&lt;J111,0,IF(H111&gt;J111,2,IF(H111=J111,1))))</f>
        <v>2</v>
      </c>
      <c r="I112" s="78" t="s">
        <v>4</v>
      </c>
      <c r="J112" s="79">
        <f>IF(H111+J111&lt;1,0,IF(H111&lt;J111,2,IF(H111&gt;J111,0,IF(H111=J111,1))))</f>
        <v>0</v>
      </c>
      <c r="K112" s="77">
        <f>IF(K111+M111&lt;1,0,IF(K111&lt;M111,0,IF(K111&gt;M111,2,IF(K111=M111,1))))</f>
        <v>2</v>
      </c>
      <c r="L112" s="78" t="s">
        <v>4</v>
      </c>
      <c r="M112" s="79">
        <f>IF(K111+M111&lt;1,0,IF(K111&lt;M111,2,IF(K111&gt;M111,0,IF(K111=M111,1))))</f>
        <v>0</v>
      </c>
      <c r="N112" s="77">
        <f>IF(N111+P111&lt;1,0,IF(N111&lt;P111,0,IF(N111&gt;P111,2,IF(N111=P111,1))))</f>
        <v>0</v>
      </c>
      <c r="O112" s="78" t="s">
        <v>4</v>
      </c>
      <c r="P112" s="79">
        <f>IF(N111+P111&lt;1,0,IF(N111&lt;P111,2,IF(N111&gt;P111,0,IF(N111=P111,1))))</f>
        <v>2</v>
      </c>
      <c r="Q112" s="77">
        <f>IF(Q111+S111&lt;1,0,IF(Q111&lt;S111,0,IF(Q111&gt;S111,2,IF(Q111=S111,1))))</f>
        <v>0</v>
      </c>
      <c r="R112" s="78" t="s">
        <v>4</v>
      </c>
      <c r="S112" s="79">
        <f>IF(Q111+S111&lt;1,0,IF(Q111&lt;S111,2,IF(Q111&gt;S111,0,IF(Q111=S111,1))))</f>
        <v>2</v>
      </c>
      <c r="T112" s="130">
        <f>T111-V111</f>
        <v>16</v>
      </c>
      <c r="U112" s="131"/>
      <c r="V112" s="132"/>
      <c r="W112" s="133"/>
      <c r="X112" s="135"/>
      <c r="Y112" s="137"/>
      <c r="Z112" s="127"/>
      <c r="AA112" s="128"/>
      <c r="AB112" s="129"/>
    </row>
    <row r="113" spans="1:28" ht="12.75" customHeight="1">
      <c r="A113" s="155" t="str">
        <f>H107</f>
        <v>HANNOVER-BS I</v>
      </c>
      <c r="B113" s="73">
        <f>J109</f>
        <v>17</v>
      </c>
      <c r="C113" s="74" t="s">
        <v>4</v>
      </c>
      <c r="D113" s="75">
        <f>H109</f>
        <v>25</v>
      </c>
      <c r="E113" s="73">
        <f>J111</f>
        <v>18</v>
      </c>
      <c r="F113" s="74" t="s">
        <v>4</v>
      </c>
      <c r="G113" s="76">
        <f>H111</f>
        <v>24</v>
      </c>
      <c r="H113" s="125" t="s">
        <v>22</v>
      </c>
      <c r="I113" s="125"/>
      <c r="J113" s="125"/>
      <c r="K113" s="73">
        <f>Spielplanübersicht!I17</f>
        <v>18</v>
      </c>
      <c r="L113" s="74" t="s">
        <v>4</v>
      </c>
      <c r="M113" s="76">
        <f>Spielplanübersicht!K17</f>
        <v>26</v>
      </c>
      <c r="N113" s="75">
        <f>Spielplanübersicht!K58</f>
        <v>19</v>
      </c>
      <c r="O113" s="74" t="s">
        <v>4</v>
      </c>
      <c r="P113" s="75">
        <f>Spielplanübersicht!I58</f>
        <v>24</v>
      </c>
      <c r="Q113" s="73">
        <f>Spielplanübersicht!K105</f>
        <v>15</v>
      </c>
      <c r="R113" s="74" t="s">
        <v>4</v>
      </c>
      <c r="S113" s="76">
        <f>Spielplanübersicht!I105</f>
        <v>25</v>
      </c>
      <c r="T113" s="73">
        <f>B113+E113+K113+N113+Q113</f>
        <v>87</v>
      </c>
      <c r="U113" s="74" t="s">
        <v>4</v>
      </c>
      <c r="V113" s="76">
        <f>D113+G113+M113+P113+S113</f>
        <v>124</v>
      </c>
      <c r="W113" s="140">
        <f>B114+E114+K114+N114+Q114</f>
        <v>0</v>
      </c>
      <c r="X113" s="141" t="s">
        <v>4</v>
      </c>
      <c r="Y113" s="139">
        <f>D114+G114+M114+P114+S114</f>
        <v>10</v>
      </c>
      <c r="Z113" s="124">
        <v>6</v>
      </c>
      <c r="AA113" s="125"/>
      <c r="AB113" s="126"/>
    </row>
    <row r="114" spans="1:28" ht="13.5" customHeight="1" thickBot="1">
      <c r="A114" s="156"/>
      <c r="B114" s="77">
        <f>J110</f>
        <v>0</v>
      </c>
      <c r="C114" s="78" t="s">
        <v>4</v>
      </c>
      <c r="D114" s="79">
        <f>H110</f>
        <v>2</v>
      </c>
      <c r="E114" s="77">
        <f>J112</f>
        <v>0</v>
      </c>
      <c r="F114" s="78" t="s">
        <v>4</v>
      </c>
      <c r="G114" s="80">
        <f>H112</f>
        <v>2</v>
      </c>
      <c r="H114" s="128"/>
      <c r="I114" s="128"/>
      <c r="J114" s="128"/>
      <c r="K114" s="77">
        <f>IF(K113+M113&lt;1,0,IF(K113&lt;M113,0,IF(K113&gt;M113,2,IF(K113=M113,1))))</f>
        <v>0</v>
      </c>
      <c r="L114" s="78" t="s">
        <v>4</v>
      </c>
      <c r="M114" s="79">
        <f>IF(K113+M113&lt;1,0,IF(K113&lt;M113,2,IF(K113&gt;M113,0,IF(K113=M113,1))))</f>
        <v>2</v>
      </c>
      <c r="N114" s="77">
        <f>IF(N113+P113&lt;1,0,IF(N113&lt;P113,0,IF(N113&gt;P113,2,IF(N113=P113,1))))</f>
        <v>0</v>
      </c>
      <c r="O114" s="78" t="s">
        <v>4</v>
      </c>
      <c r="P114" s="79">
        <f>IF(N113+P113&lt;1,0,IF(N113&lt;P113,2,IF(N113&gt;P113,0,IF(N113=P113,1))))</f>
        <v>2</v>
      </c>
      <c r="Q114" s="77">
        <f>IF(Q113+S113&lt;1,0,IF(Q113&lt;S113,0,IF(Q113&gt;S113,2,IF(Q113=S113,1))))</f>
        <v>0</v>
      </c>
      <c r="R114" s="78" t="s">
        <v>4</v>
      </c>
      <c r="S114" s="79">
        <f>IF(Q113+S113&lt;1,0,IF(Q113&lt;S113,2,IF(Q113&gt;S113,0,IF(Q113=S113,1))))</f>
        <v>2</v>
      </c>
      <c r="T114" s="130">
        <f>T113-V113</f>
        <v>-37</v>
      </c>
      <c r="U114" s="131"/>
      <c r="V114" s="132"/>
      <c r="W114" s="134"/>
      <c r="X114" s="136"/>
      <c r="Y114" s="138"/>
      <c r="Z114" s="127"/>
      <c r="AA114" s="128"/>
      <c r="AB114" s="129"/>
    </row>
    <row r="115" spans="1:28" ht="12.75" customHeight="1">
      <c r="A115" s="155" t="str">
        <f>K107</f>
        <v>HANNOVER-BS II</v>
      </c>
      <c r="B115" s="73">
        <f>M109</f>
        <v>14</v>
      </c>
      <c r="C115" s="74" t="s">
        <v>4</v>
      </c>
      <c r="D115" s="75">
        <f>K109</f>
        <v>29</v>
      </c>
      <c r="E115" s="73">
        <f>M111</f>
        <v>14</v>
      </c>
      <c r="F115" s="74" t="s">
        <v>4</v>
      </c>
      <c r="G115" s="76">
        <f>K111</f>
        <v>30</v>
      </c>
      <c r="H115" s="75">
        <f>M113</f>
        <v>26</v>
      </c>
      <c r="I115" s="74" t="s">
        <v>4</v>
      </c>
      <c r="J115" s="76">
        <f>K113</f>
        <v>18</v>
      </c>
      <c r="K115" s="124" t="s">
        <v>22</v>
      </c>
      <c r="L115" s="125"/>
      <c r="M115" s="126"/>
      <c r="N115" s="73">
        <f>Spielplanübersicht!I46</f>
        <v>20</v>
      </c>
      <c r="O115" s="74" t="s">
        <v>4</v>
      </c>
      <c r="P115" s="75">
        <f>Spielplanübersicht!K46</f>
        <v>25</v>
      </c>
      <c r="Q115" s="73">
        <f>Spielplanübersicht!K81</f>
        <v>13</v>
      </c>
      <c r="R115" s="74" t="s">
        <v>4</v>
      </c>
      <c r="S115" s="76">
        <f>Spielplanübersicht!I81</f>
        <v>27</v>
      </c>
      <c r="T115" s="73">
        <f>B115+E115+H115+N115+Q115</f>
        <v>87</v>
      </c>
      <c r="U115" s="74" t="s">
        <v>4</v>
      </c>
      <c r="V115" s="76">
        <f>D115+G115+J115+P115+S115</f>
        <v>129</v>
      </c>
      <c r="W115" s="133">
        <f>B116+E116+H116+N116+Q116</f>
        <v>2</v>
      </c>
      <c r="X115" s="135" t="s">
        <v>4</v>
      </c>
      <c r="Y115" s="137">
        <f>D116+G116+J116+P116+S116</f>
        <v>8</v>
      </c>
      <c r="Z115" s="124">
        <v>5</v>
      </c>
      <c r="AA115" s="125"/>
      <c r="AB115" s="126"/>
    </row>
    <row r="116" spans="1:28" ht="13.5" customHeight="1" thickBot="1">
      <c r="A116" s="156"/>
      <c r="B116" s="77">
        <f>M110</f>
        <v>0</v>
      </c>
      <c r="C116" s="78" t="s">
        <v>4</v>
      </c>
      <c r="D116" s="79">
        <f>K110</f>
        <v>2</v>
      </c>
      <c r="E116" s="77">
        <f>M112</f>
        <v>0</v>
      </c>
      <c r="F116" s="78" t="s">
        <v>4</v>
      </c>
      <c r="G116" s="80">
        <f>K112</f>
        <v>2</v>
      </c>
      <c r="H116" s="79">
        <f>M114</f>
        <v>2</v>
      </c>
      <c r="I116" s="78" t="s">
        <v>4</v>
      </c>
      <c r="J116" s="79">
        <f>K114</f>
        <v>0</v>
      </c>
      <c r="K116" s="127"/>
      <c r="L116" s="128"/>
      <c r="M116" s="129"/>
      <c r="N116" s="77">
        <f>IF(N115+P115&lt;1,0,IF(N115&lt;P115,0,IF(N115&gt;P115,2,IF(N115=P115,1))))</f>
        <v>0</v>
      </c>
      <c r="O116" s="78" t="s">
        <v>4</v>
      </c>
      <c r="P116" s="79">
        <f>IF(N115+P115&lt;1,0,IF(N115&lt;P115,2,IF(N115&gt;P115,0,IF(N115=P115,1))))</f>
        <v>2</v>
      </c>
      <c r="Q116" s="77">
        <f>IF(Q115+S115&lt;1,0,IF(Q115&lt;S115,0,IF(Q115&gt;S115,2,IF(Q115=S115,1))))</f>
        <v>0</v>
      </c>
      <c r="R116" s="78" t="s">
        <v>4</v>
      </c>
      <c r="S116" s="79">
        <f>IF(Q115+S115&lt;1,0,IF(Q115&lt;S115,2,IF(Q115&gt;S115,0,IF(Q115=S115,1))))</f>
        <v>2</v>
      </c>
      <c r="T116" s="130">
        <f>T115-V115</f>
        <v>-42</v>
      </c>
      <c r="U116" s="131"/>
      <c r="V116" s="132"/>
      <c r="W116" s="133"/>
      <c r="X116" s="135"/>
      <c r="Y116" s="137"/>
      <c r="Z116" s="127"/>
      <c r="AA116" s="128"/>
      <c r="AB116" s="129"/>
    </row>
    <row r="117" spans="1:28" ht="12.75" customHeight="1">
      <c r="A117" s="155" t="str">
        <f>N107</f>
        <v>WESER-EMS I</v>
      </c>
      <c r="B117" s="73">
        <f>P109</f>
        <v>20</v>
      </c>
      <c r="C117" s="74" t="s">
        <v>4</v>
      </c>
      <c r="D117" s="75">
        <f>N109</f>
        <v>17</v>
      </c>
      <c r="E117" s="73">
        <f>P111</f>
        <v>19</v>
      </c>
      <c r="F117" s="74" t="s">
        <v>4</v>
      </c>
      <c r="G117" s="76">
        <f>N111</f>
        <v>17</v>
      </c>
      <c r="H117" s="75">
        <f>P113</f>
        <v>24</v>
      </c>
      <c r="I117" s="74" t="s">
        <v>4</v>
      </c>
      <c r="J117" s="75">
        <f>N113</f>
        <v>19</v>
      </c>
      <c r="K117" s="73">
        <f>P115</f>
        <v>25</v>
      </c>
      <c r="L117" s="74" t="s">
        <v>4</v>
      </c>
      <c r="M117" s="76">
        <f>N115</f>
        <v>20</v>
      </c>
      <c r="N117" s="147" t="s">
        <v>22</v>
      </c>
      <c r="O117" s="147"/>
      <c r="P117" s="147"/>
      <c r="Q117" s="73">
        <f>Spielplanübersicht!K23</f>
        <v>17</v>
      </c>
      <c r="R117" s="74" t="s">
        <v>4</v>
      </c>
      <c r="S117" s="76">
        <f>Spielplanübersicht!I23</f>
        <v>19</v>
      </c>
      <c r="T117" s="81">
        <f>B117+E117+H117+K117+Q117</f>
        <v>105</v>
      </c>
      <c r="U117" s="82" t="s">
        <v>4</v>
      </c>
      <c r="V117" s="83">
        <f>D117+G117+J117+M117+S117</f>
        <v>92</v>
      </c>
      <c r="W117" s="140">
        <f>B118+E118+H118+K118+Q118</f>
        <v>8</v>
      </c>
      <c r="X117" s="141" t="s">
        <v>4</v>
      </c>
      <c r="Y117" s="139">
        <f>D118+G118+J118+M118+S118</f>
        <v>2</v>
      </c>
      <c r="Z117" s="124">
        <v>2</v>
      </c>
      <c r="AA117" s="125"/>
      <c r="AB117" s="126"/>
    </row>
    <row r="118" spans="1:28" ht="13.5" customHeight="1" thickBot="1">
      <c r="A118" s="156"/>
      <c r="B118" s="77">
        <f>P110</f>
        <v>2</v>
      </c>
      <c r="C118" s="78" t="s">
        <v>4</v>
      </c>
      <c r="D118" s="79">
        <f>N110</f>
        <v>0</v>
      </c>
      <c r="E118" s="77">
        <f>P112</f>
        <v>2</v>
      </c>
      <c r="F118" s="78" t="s">
        <v>4</v>
      </c>
      <c r="G118" s="80">
        <f>N112</f>
        <v>0</v>
      </c>
      <c r="H118" s="79">
        <f>P114</f>
        <v>2</v>
      </c>
      <c r="I118" s="78" t="s">
        <v>4</v>
      </c>
      <c r="J118" s="79">
        <f>N114</f>
        <v>0</v>
      </c>
      <c r="K118" s="77">
        <f>P116</f>
        <v>2</v>
      </c>
      <c r="L118" s="78" t="s">
        <v>4</v>
      </c>
      <c r="M118" s="80">
        <f>N116</f>
        <v>0</v>
      </c>
      <c r="N118" s="128"/>
      <c r="O118" s="128"/>
      <c r="P118" s="128"/>
      <c r="Q118" s="77">
        <f>IF(Q117+S117&lt;1,0,IF(Q117&lt;S117,0,IF(Q117&gt;S117,2,IF(Q117=S117,1))))</f>
        <v>0</v>
      </c>
      <c r="R118" s="78" t="s">
        <v>4</v>
      </c>
      <c r="S118" s="79">
        <f>IF(Q117+S117&lt;1,0,IF(Q117&lt;S117,2,IF(Q117&gt;S117,0,IF(Q117=S117,1))))</f>
        <v>2</v>
      </c>
      <c r="T118" s="130">
        <f>T117-V117</f>
        <v>13</v>
      </c>
      <c r="U118" s="131"/>
      <c r="V118" s="132"/>
      <c r="W118" s="134"/>
      <c r="X118" s="136"/>
      <c r="Y118" s="138"/>
      <c r="Z118" s="127"/>
      <c r="AA118" s="128"/>
      <c r="AB118" s="129"/>
    </row>
    <row r="119" spans="1:28" ht="12.75" customHeight="1">
      <c r="A119" s="155" t="str">
        <f>Q107</f>
        <v>WESER-EMS II</v>
      </c>
      <c r="B119" s="73">
        <f>S109</f>
        <v>22</v>
      </c>
      <c r="C119" s="74" t="s">
        <v>4</v>
      </c>
      <c r="D119" s="75">
        <f>Q109</f>
        <v>20</v>
      </c>
      <c r="E119" s="73">
        <f>S111</f>
        <v>23</v>
      </c>
      <c r="F119" s="74" t="s">
        <v>4</v>
      </c>
      <c r="G119" s="76">
        <f>Q111</f>
        <v>18</v>
      </c>
      <c r="H119" s="75">
        <f>S113</f>
        <v>25</v>
      </c>
      <c r="I119" s="74" t="s">
        <v>4</v>
      </c>
      <c r="J119" s="75">
        <f>Q113</f>
        <v>15</v>
      </c>
      <c r="K119" s="73">
        <f>S115</f>
        <v>27</v>
      </c>
      <c r="L119" s="74" t="s">
        <v>4</v>
      </c>
      <c r="M119" s="76">
        <f>Q115</f>
        <v>13</v>
      </c>
      <c r="N119" s="75">
        <f>S117</f>
        <v>19</v>
      </c>
      <c r="O119" s="74" t="s">
        <v>4</v>
      </c>
      <c r="P119" s="76">
        <f>Q117</f>
        <v>17</v>
      </c>
      <c r="Q119" s="146" t="s">
        <v>22</v>
      </c>
      <c r="R119" s="147"/>
      <c r="S119" s="148"/>
      <c r="T119" s="73">
        <f>B119+E119+H119+K119+N119</f>
        <v>116</v>
      </c>
      <c r="U119" s="74" t="s">
        <v>4</v>
      </c>
      <c r="V119" s="76">
        <f>D119+G119+J119+M119+P119</f>
        <v>83</v>
      </c>
      <c r="W119" s="133">
        <f>B120+E120+H120+K120+N120</f>
        <v>10</v>
      </c>
      <c r="X119" s="135" t="s">
        <v>4</v>
      </c>
      <c r="Y119" s="137">
        <f>D120+G120+J120+M120+P120</f>
        <v>0</v>
      </c>
      <c r="Z119" s="124">
        <v>1</v>
      </c>
      <c r="AA119" s="125"/>
      <c r="AB119" s="126"/>
    </row>
    <row r="120" spans="1:28" ht="13.5" customHeight="1" thickBot="1">
      <c r="A120" s="156"/>
      <c r="B120" s="77">
        <f>S110</f>
        <v>2</v>
      </c>
      <c r="C120" s="78" t="s">
        <v>4</v>
      </c>
      <c r="D120" s="79">
        <f>Q110</f>
        <v>0</v>
      </c>
      <c r="E120" s="77">
        <f>S112</f>
        <v>2</v>
      </c>
      <c r="F120" s="78" t="s">
        <v>4</v>
      </c>
      <c r="G120" s="80">
        <f>Q112</f>
        <v>0</v>
      </c>
      <c r="H120" s="79">
        <f>S114</f>
        <v>2</v>
      </c>
      <c r="I120" s="78" t="s">
        <v>4</v>
      </c>
      <c r="J120" s="79">
        <f>Q114</f>
        <v>0</v>
      </c>
      <c r="K120" s="77">
        <f>S116</f>
        <v>2</v>
      </c>
      <c r="L120" s="78" t="s">
        <v>4</v>
      </c>
      <c r="M120" s="80">
        <f>Q116</f>
        <v>0</v>
      </c>
      <c r="N120" s="79">
        <f>S118</f>
        <v>2</v>
      </c>
      <c r="O120" s="78" t="s">
        <v>4</v>
      </c>
      <c r="P120" s="79">
        <f>Q118</f>
        <v>0</v>
      </c>
      <c r="Q120" s="127"/>
      <c r="R120" s="128"/>
      <c r="S120" s="129"/>
      <c r="T120" s="130">
        <f>T119-V119</f>
        <v>33</v>
      </c>
      <c r="U120" s="131"/>
      <c r="V120" s="132"/>
      <c r="W120" s="134"/>
      <c r="X120" s="136"/>
      <c r="Y120" s="138"/>
      <c r="Z120" s="127"/>
      <c r="AA120" s="128"/>
      <c r="AB120" s="129"/>
    </row>
  </sheetData>
  <sheetProtection/>
  <mergeCells count="331">
    <mergeCell ref="K5:M6"/>
    <mergeCell ref="B7:D8"/>
    <mergeCell ref="A11:A12"/>
    <mergeCell ref="A15:A16"/>
    <mergeCell ref="H11:J12"/>
    <mergeCell ref="A13:A14"/>
    <mergeCell ref="E9:G10"/>
    <mergeCell ref="A5:A6"/>
    <mergeCell ref="A7:A8"/>
    <mergeCell ref="B5:D6"/>
    <mergeCell ref="E5:G6"/>
    <mergeCell ref="H5:J6"/>
    <mergeCell ref="X9:X10"/>
    <mergeCell ref="A17:A18"/>
    <mergeCell ref="Q17:S18"/>
    <mergeCell ref="W17:W18"/>
    <mergeCell ref="X17:X18"/>
    <mergeCell ref="T14:V14"/>
    <mergeCell ref="W13:W14"/>
    <mergeCell ref="W15:W16"/>
    <mergeCell ref="X15:X16"/>
    <mergeCell ref="A9:A10"/>
    <mergeCell ref="T8:V8"/>
    <mergeCell ref="Y15:Y16"/>
    <mergeCell ref="Y13:Y14"/>
    <mergeCell ref="Z5:AB6"/>
    <mergeCell ref="Z9:AB10"/>
    <mergeCell ref="K13:M14"/>
    <mergeCell ref="N15:P16"/>
    <mergeCell ref="N5:P6"/>
    <mergeCell ref="Q5:S6"/>
    <mergeCell ref="T10:V10"/>
    <mergeCell ref="N24:AB24"/>
    <mergeCell ref="A1:AB1"/>
    <mergeCell ref="Z13:AB14"/>
    <mergeCell ref="T5:V6"/>
    <mergeCell ref="W5:Y6"/>
    <mergeCell ref="X11:X12"/>
    <mergeCell ref="W7:W8"/>
    <mergeCell ref="X7:X8"/>
    <mergeCell ref="Y7:Y8"/>
    <mergeCell ref="A3:AB4"/>
    <mergeCell ref="E27:G28"/>
    <mergeCell ref="H27:J28"/>
    <mergeCell ref="K27:M28"/>
    <mergeCell ref="N27:P28"/>
    <mergeCell ref="Q27:S28"/>
    <mergeCell ref="T27:V28"/>
    <mergeCell ref="Y11:Y12"/>
    <mergeCell ref="B27:D28"/>
    <mergeCell ref="A31:A32"/>
    <mergeCell ref="E31:G32"/>
    <mergeCell ref="T32:V32"/>
    <mergeCell ref="A29:A30"/>
    <mergeCell ref="B29:D30"/>
    <mergeCell ref="Z49:AB50"/>
    <mergeCell ref="T50:V50"/>
    <mergeCell ref="A45:A46"/>
    <mergeCell ref="B45:D46"/>
    <mergeCell ref="E45:G46"/>
    <mergeCell ref="Y49:Y50"/>
    <mergeCell ref="A33:A34"/>
    <mergeCell ref="H33:J34"/>
    <mergeCell ref="A47:A48"/>
    <mergeCell ref="B47:D48"/>
    <mergeCell ref="A35:A36"/>
    <mergeCell ref="W49:W50"/>
    <mergeCell ref="X49:X50"/>
    <mergeCell ref="W47:W48"/>
    <mergeCell ref="X47:X48"/>
    <mergeCell ref="Z39:AB40"/>
    <mergeCell ref="X37:X38"/>
    <mergeCell ref="H45:J46"/>
    <mergeCell ref="K45:M46"/>
    <mergeCell ref="N45:P46"/>
    <mergeCell ref="Y47:Y48"/>
    <mergeCell ref="Z47:AB48"/>
    <mergeCell ref="T48:V48"/>
    <mergeCell ref="Q45:S46"/>
    <mergeCell ref="T45:V46"/>
    <mergeCell ref="W45:Y46"/>
    <mergeCell ref="Z45:AB46"/>
    <mergeCell ref="K35:M36"/>
    <mergeCell ref="Z15:AB16"/>
    <mergeCell ref="T16:V16"/>
    <mergeCell ref="Z17:AB18"/>
    <mergeCell ref="T18:V18"/>
    <mergeCell ref="W33:W34"/>
    <mergeCell ref="X33:X34"/>
    <mergeCell ref="Y33:Y34"/>
    <mergeCell ref="T34:V34"/>
    <mergeCell ref="W31:W32"/>
    <mergeCell ref="Z33:AB34"/>
    <mergeCell ref="W27:Y28"/>
    <mergeCell ref="Z35:AB36"/>
    <mergeCell ref="Y9:Y10"/>
    <mergeCell ref="Z11:AB12"/>
    <mergeCell ref="T12:V12"/>
    <mergeCell ref="W9:W10"/>
    <mergeCell ref="W11:W12"/>
    <mergeCell ref="W29:W30"/>
    <mergeCell ref="Y17:Y18"/>
    <mergeCell ref="Z7:AB8"/>
    <mergeCell ref="X13:X14"/>
    <mergeCell ref="X31:X32"/>
    <mergeCell ref="Y31:Y32"/>
    <mergeCell ref="Z27:AB28"/>
    <mergeCell ref="X29:X30"/>
    <mergeCell ref="A23:AB23"/>
    <mergeCell ref="A27:A28"/>
    <mergeCell ref="A37:A38"/>
    <mergeCell ref="N37:P38"/>
    <mergeCell ref="A53:A54"/>
    <mergeCell ref="K53:M54"/>
    <mergeCell ref="A39:A40"/>
    <mergeCell ref="A51:A52"/>
    <mergeCell ref="H51:J52"/>
    <mergeCell ref="A49:A50"/>
    <mergeCell ref="E49:G50"/>
    <mergeCell ref="A41:AB41"/>
    <mergeCell ref="Z37:AB38"/>
    <mergeCell ref="T36:V36"/>
    <mergeCell ref="T30:V30"/>
    <mergeCell ref="T38:V38"/>
    <mergeCell ref="W35:W36"/>
    <mergeCell ref="X35:X36"/>
    <mergeCell ref="Y35:Y36"/>
    <mergeCell ref="Y29:Y30"/>
    <mergeCell ref="W37:W38"/>
    <mergeCell ref="Y37:Y38"/>
    <mergeCell ref="A57:A58"/>
    <mergeCell ref="Q57:S58"/>
    <mergeCell ref="W55:W56"/>
    <mergeCell ref="X55:X56"/>
    <mergeCell ref="A55:A56"/>
    <mergeCell ref="N55:P56"/>
    <mergeCell ref="A63:AB63"/>
    <mergeCell ref="A67:A68"/>
    <mergeCell ref="B67:D68"/>
    <mergeCell ref="E67:G68"/>
    <mergeCell ref="H67:J68"/>
    <mergeCell ref="K67:M68"/>
    <mergeCell ref="N67:P68"/>
    <mergeCell ref="Q67:S68"/>
    <mergeCell ref="T67:V68"/>
    <mergeCell ref="W67:Y68"/>
    <mergeCell ref="Z67:AB68"/>
    <mergeCell ref="A69:A70"/>
    <mergeCell ref="B69:D70"/>
    <mergeCell ref="W69:W70"/>
    <mergeCell ref="X69:X70"/>
    <mergeCell ref="Y69:Y70"/>
    <mergeCell ref="Z69:AB70"/>
    <mergeCell ref="T70:V70"/>
    <mergeCell ref="A73:A74"/>
    <mergeCell ref="H73:J74"/>
    <mergeCell ref="W71:W72"/>
    <mergeCell ref="X71:X72"/>
    <mergeCell ref="A71:A72"/>
    <mergeCell ref="E71:G72"/>
    <mergeCell ref="W73:W74"/>
    <mergeCell ref="X73:X74"/>
    <mergeCell ref="N85:P86"/>
    <mergeCell ref="Q85:S86"/>
    <mergeCell ref="W77:W78"/>
    <mergeCell ref="T85:V86"/>
    <mergeCell ref="W79:W80"/>
    <mergeCell ref="Q79:S80"/>
    <mergeCell ref="N77:P78"/>
    <mergeCell ref="A75:A76"/>
    <mergeCell ref="K75:M76"/>
    <mergeCell ref="B85:D86"/>
    <mergeCell ref="E85:G86"/>
    <mergeCell ref="H85:J86"/>
    <mergeCell ref="K85:M86"/>
    <mergeCell ref="A77:A78"/>
    <mergeCell ref="A89:A90"/>
    <mergeCell ref="E89:G90"/>
    <mergeCell ref="W85:Y86"/>
    <mergeCell ref="Z85:AB86"/>
    <mergeCell ref="A87:A88"/>
    <mergeCell ref="B87:D88"/>
    <mergeCell ref="W87:W88"/>
    <mergeCell ref="X87:X88"/>
    <mergeCell ref="Y87:Y88"/>
    <mergeCell ref="A85:A86"/>
    <mergeCell ref="A93:A94"/>
    <mergeCell ref="K93:M94"/>
    <mergeCell ref="W91:W92"/>
    <mergeCell ref="X91:X92"/>
    <mergeCell ref="A91:A92"/>
    <mergeCell ref="H91:J92"/>
    <mergeCell ref="T107:V108"/>
    <mergeCell ref="Z107:AB108"/>
    <mergeCell ref="A97:A98"/>
    <mergeCell ref="Q97:S98"/>
    <mergeCell ref="W95:W96"/>
    <mergeCell ref="X95:X96"/>
    <mergeCell ref="A95:A96"/>
    <mergeCell ref="N95:P96"/>
    <mergeCell ref="Z95:AB96"/>
    <mergeCell ref="T96:V96"/>
    <mergeCell ref="X109:X110"/>
    <mergeCell ref="Z113:AB114"/>
    <mergeCell ref="A103:AB103"/>
    <mergeCell ref="A107:A108"/>
    <mergeCell ref="B107:D108"/>
    <mergeCell ref="E107:G108"/>
    <mergeCell ref="H107:J108"/>
    <mergeCell ref="K107:M108"/>
    <mergeCell ref="N107:P108"/>
    <mergeCell ref="Q107:S108"/>
    <mergeCell ref="H113:J114"/>
    <mergeCell ref="A111:A112"/>
    <mergeCell ref="E111:G112"/>
    <mergeCell ref="Y109:Y110"/>
    <mergeCell ref="A109:A110"/>
    <mergeCell ref="B109:D110"/>
    <mergeCell ref="T114:V114"/>
    <mergeCell ref="W113:W114"/>
    <mergeCell ref="X113:X114"/>
    <mergeCell ref="Y111:Y112"/>
    <mergeCell ref="N117:P118"/>
    <mergeCell ref="W115:W116"/>
    <mergeCell ref="X115:X116"/>
    <mergeCell ref="Y115:Y116"/>
    <mergeCell ref="K115:M116"/>
    <mergeCell ref="A2:M2"/>
    <mergeCell ref="N2:AB2"/>
    <mergeCell ref="A82:M82"/>
    <mergeCell ref="N82:AB82"/>
    <mergeCell ref="A81:AB81"/>
    <mergeCell ref="X79:X80"/>
    <mergeCell ref="Y79:Y80"/>
    <mergeCell ref="A79:A80"/>
    <mergeCell ref="A113:A114"/>
    <mergeCell ref="A64:M64"/>
    <mergeCell ref="N64:AB64"/>
    <mergeCell ref="Y73:Y74"/>
    <mergeCell ref="Z71:AB72"/>
    <mergeCell ref="T72:V72"/>
    <mergeCell ref="Y71:Y72"/>
    <mergeCell ref="A119:A120"/>
    <mergeCell ref="Q119:S120"/>
    <mergeCell ref="A104:M104"/>
    <mergeCell ref="N104:AB104"/>
    <mergeCell ref="W117:W118"/>
    <mergeCell ref="X117:X118"/>
    <mergeCell ref="Y117:Y118"/>
    <mergeCell ref="A115:A116"/>
    <mergeCell ref="A117:A118"/>
    <mergeCell ref="W107:Y108"/>
    <mergeCell ref="A24:M24"/>
    <mergeCell ref="A42:M42"/>
    <mergeCell ref="N42:AB42"/>
    <mergeCell ref="W39:W40"/>
    <mergeCell ref="X39:X40"/>
    <mergeCell ref="Y39:Y40"/>
    <mergeCell ref="T40:V40"/>
    <mergeCell ref="Q39:S40"/>
    <mergeCell ref="Z29:AB30"/>
    <mergeCell ref="Z31:AB32"/>
    <mergeCell ref="Z53:AB54"/>
    <mergeCell ref="T54:V54"/>
    <mergeCell ref="Y51:Y52"/>
    <mergeCell ref="Y53:Y54"/>
    <mergeCell ref="W51:W52"/>
    <mergeCell ref="X51:X52"/>
    <mergeCell ref="W53:W54"/>
    <mergeCell ref="X53:X54"/>
    <mergeCell ref="Z51:AB52"/>
    <mergeCell ref="T52:V52"/>
    <mergeCell ref="Z55:AB56"/>
    <mergeCell ref="T56:V56"/>
    <mergeCell ref="Z57:AB58"/>
    <mergeCell ref="T58:V58"/>
    <mergeCell ref="W57:W58"/>
    <mergeCell ref="X57:X58"/>
    <mergeCell ref="Y57:Y58"/>
    <mergeCell ref="Y55:Y56"/>
    <mergeCell ref="Z73:AB74"/>
    <mergeCell ref="T74:V74"/>
    <mergeCell ref="Z77:AB78"/>
    <mergeCell ref="T78:V78"/>
    <mergeCell ref="Z79:AB80"/>
    <mergeCell ref="T80:V80"/>
    <mergeCell ref="Y77:Y78"/>
    <mergeCell ref="X77:X78"/>
    <mergeCell ref="Z75:AB76"/>
    <mergeCell ref="T76:V76"/>
    <mergeCell ref="Y75:Y76"/>
    <mergeCell ref="X75:X76"/>
    <mergeCell ref="W75:W76"/>
    <mergeCell ref="Z87:AB88"/>
    <mergeCell ref="T88:V88"/>
    <mergeCell ref="Z89:AB90"/>
    <mergeCell ref="T90:V90"/>
    <mergeCell ref="W89:W90"/>
    <mergeCell ref="X89:X90"/>
    <mergeCell ref="Y89:Y90"/>
    <mergeCell ref="Z91:AB92"/>
    <mergeCell ref="T92:V92"/>
    <mergeCell ref="Z93:AB94"/>
    <mergeCell ref="T94:V94"/>
    <mergeCell ref="W93:W94"/>
    <mergeCell ref="X93:X94"/>
    <mergeCell ref="Y93:Y94"/>
    <mergeCell ref="Y91:Y92"/>
    <mergeCell ref="Z97:AB98"/>
    <mergeCell ref="T98:V98"/>
    <mergeCell ref="W97:W98"/>
    <mergeCell ref="X97:X98"/>
    <mergeCell ref="Y97:Y98"/>
    <mergeCell ref="Y95:Y96"/>
    <mergeCell ref="Z115:AB116"/>
    <mergeCell ref="T116:V116"/>
    <mergeCell ref="Y113:Y114"/>
    <mergeCell ref="T110:V110"/>
    <mergeCell ref="Z111:AB112"/>
    <mergeCell ref="T112:V112"/>
    <mergeCell ref="W111:W112"/>
    <mergeCell ref="Z109:AB110"/>
    <mergeCell ref="X111:X112"/>
    <mergeCell ref="W109:W110"/>
    <mergeCell ref="Z117:AB118"/>
    <mergeCell ref="T118:V118"/>
    <mergeCell ref="Z119:AB120"/>
    <mergeCell ref="T120:V120"/>
    <mergeCell ref="W119:W120"/>
    <mergeCell ref="X119:X120"/>
    <mergeCell ref="Y119:Y12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49">
      <selection activeCell="E62" sqref="E62"/>
    </sheetView>
  </sheetViews>
  <sheetFormatPr defaultColWidth="11.421875" defaultRowHeight="12.75"/>
  <cols>
    <col min="1" max="1" width="8.7109375" style="2" customWidth="1"/>
    <col min="2" max="2" width="40.7109375" style="0" customWidth="1"/>
    <col min="5" max="5" width="11.421875" style="2" customWidth="1"/>
  </cols>
  <sheetData>
    <row r="1" spans="1:12" ht="27" thickBot="1">
      <c r="A1" s="182" t="s">
        <v>52</v>
      </c>
      <c r="B1" s="183"/>
      <c r="C1" s="183"/>
      <c r="D1" s="183"/>
      <c r="E1" s="184"/>
      <c r="F1" s="44"/>
      <c r="G1" s="44"/>
      <c r="H1" s="44"/>
      <c r="I1" s="44"/>
      <c r="J1" s="44"/>
      <c r="K1" s="44"/>
      <c r="L1" s="44"/>
    </row>
    <row r="3" ht="13.5" thickBot="1"/>
    <row r="4" spans="1:9" ht="18">
      <c r="A4" s="179" t="str">
        <f>Spielplanübersicht!E6</f>
        <v>männliche U 14</v>
      </c>
      <c r="B4" s="180"/>
      <c r="C4" s="180"/>
      <c r="D4" s="180"/>
      <c r="E4" s="181"/>
      <c r="G4" s="2" t="s">
        <v>55</v>
      </c>
      <c r="H4" s="2" t="s">
        <v>56</v>
      </c>
      <c r="I4" s="2" t="s">
        <v>57</v>
      </c>
    </row>
    <row r="5" spans="1:5" ht="13.5" thickBot="1">
      <c r="A5" s="40"/>
      <c r="B5" s="8"/>
      <c r="C5" s="8"/>
      <c r="D5" s="53" t="str">
        <f>Spielplanübersicht!B5</f>
        <v>Feld</v>
      </c>
      <c r="E5" s="45">
        <f>Spielplanübersicht!C6</f>
        <v>1</v>
      </c>
    </row>
    <row r="6" ht="13.5" thickBot="1"/>
    <row r="7" spans="1:5" s="15" customFormat="1" ht="13.5" thickBot="1">
      <c r="A7" s="46" t="s">
        <v>25</v>
      </c>
      <c r="B7" s="47" t="s">
        <v>26</v>
      </c>
      <c r="C7" s="47"/>
      <c r="D7" s="47"/>
      <c r="E7" s="50" t="s">
        <v>24</v>
      </c>
    </row>
    <row r="8" spans="1:9" ht="12.75">
      <c r="A8" s="48" t="s">
        <v>5</v>
      </c>
      <c r="B8" s="20" t="str">
        <f>IF(Kreuztabellen!Z7=1,Kreuztabellen!A7,IF(Kreuztabellen!Z9=1,Kreuztabellen!A9,IF(Kreuztabellen!Z11=1,Kreuztabellen!A11,IF(Kreuztabellen!Z13=1,Kreuztabellen!A13,IF(Kreuztabellen!Z15=1,Kreuztabellen!A15,IF(Kreuztabellen!Z17=1,Kreuztabellen!A17,0))))))</f>
        <v>HANNOVER-BS I</v>
      </c>
      <c r="C8" s="20"/>
      <c r="D8" s="20"/>
      <c r="E8" s="51">
        <v>6</v>
      </c>
      <c r="I8">
        <v>6</v>
      </c>
    </row>
    <row r="9" spans="1:8" ht="12.75">
      <c r="A9" s="48" t="s">
        <v>6</v>
      </c>
      <c r="B9" s="20" t="str">
        <f>IF(Kreuztabellen!Z7=2,Kreuztabellen!A7,IF(Kreuztabellen!Z9=2,Kreuztabellen!A9,IF(Kreuztabellen!Z11=2,Kreuztabellen!A11,IF(Kreuztabellen!Z13=2,Kreuztabellen!A13,IF(Kreuztabellen!Z15=2,Kreuztabellen!A15,IF(Kreuztabellen!Z17=2,Kreuztabellen!A17,0))))))</f>
        <v>WESER-EMS I</v>
      </c>
      <c r="C9" s="20"/>
      <c r="D9" s="20"/>
      <c r="E9" s="51">
        <v>5</v>
      </c>
      <c r="H9">
        <v>5</v>
      </c>
    </row>
    <row r="10" spans="1:9" ht="12.75">
      <c r="A10" s="48" t="s">
        <v>7</v>
      </c>
      <c r="B10" s="20" t="str">
        <f>IF(Kreuztabellen!Z7=3,Kreuztabellen!A7,IF(Kreuztabellen!Z9=3,Kreuztabellen!A9,IF(Kreuztabellen!Z11=3,Kreuztabellen!A11,IF(Kreuztabellen!Z13=3,Kreuztabellen!A13,IF(Kreuztabellen!Z15=3,Kreuztabellen!A15,IF(Kreuztabellen!Z17=3,Kreuztabellen!A17,0))))))</f>
        <v>HANNOVER-BS II</v>
      </c>
      <c r="C10" s="20"/>
      <c r="D10" s="20"/>
      <c r="E10" s="51">
        <v>4</v>
      </c>
      <c r="I10">
        <v>4</v>
      </c>
    </row>
    <row r="11" spans="1:7" ht="12.75">
      <c r="A11" s="48" t="s">
        <v>8</v>
      </c>
      <c r="B11" s="20" t="str">
        <f>IF(Kreuztabellen!Z7=4,Kreuztabellen!A7,IF(Kreuztabellen!Z9=4,Kreuztabellen!A9,IF(Kreuztabellen!Z11=4,Kreuztabellen!A11,IF(Kreuztabellen!Z13=4,Kreuztabellen!A13,IF(Kreuztabellen!Z15=4,Kreuztabellen!A15,IF(Kreuztabellen!Z17=4,Kreuztabellen!A17,0))))))</f>
        <v>LÜNEBURG I</v>
      </c>
      <c r="C11" s="20"/>
      <c r="D11" s="20"/>
      <c r="E11" s="51">
        <v>3</v>
      </c>
      <c r="G11">
        <v>3</v>
      </c>
    </row>
    <row r="12" spans="1:7" ht="12.75">
      <c r="A12" s="48" t="s">
        <v>11</v>
      </c>
      <c r="B12" s="20" t="str">
        <f>IF(Kreuztabellen!Z7=5,Kreuztabellen!A7,IF(Kreuztabellen!Z9=5,Kreuztabellen!A9,IF(Kreuztabellen!Z11=5,Kreuztabellen!A11,IF(Kreuztabellen!Z13=5,Kreuztabellen!A13,IF(Kreuztabellen!Z15=5,Kreuztabellen!A15,IF(Kreuztabellen!Z17=5,Kreuztabellen!A17,0))))))</f>
        <v>LÜNEBURG II</v>
      </c>
      <c r="C12" s="20"/>
      <c r="D12" s="20"/>
      <c r="E12" s="51">
        <v>2</v>
      </c>
      <c r="G12">
        <v>2</v>
      </c>
    </row>
    <row r="13" spans="1:8" ht="13.5" thickBot="1">
      <c r="A13" s="49" t="s">
        <v>12</v>
      </c>
      <c r="B13" s="8" t="str">
        <f>IF(Kreuztabellen!Z7=6,Kreuztabellen!A7,IF(Kreuztabellen!Z9=6,Kreuztabellen!A9,IF(Kreuztabellen!Z11=6,Kreuztabellen!A11,IF(Kreuztabellen!Z13=6,Kreuztabellen!A13,IF(Kreuztabellen!Z15=6,Kreuztabellen!A16,IF(Kreuztabellen!Z17=6,Kreuztabellen!A17,0))))))</f>
        <v>WESER-EMS II</v>
      </c>
      <c r="C13" s="8"/>
      <c r="D13" s="8"/>
      <c r="E13" s="52">
        <v>1</v>
      </c>
      <c r="H13">
        <v>1</v>
      </c>
    </row>
    <row r="15" ht="13.5" thickBot="1"/>
    <row r="16" spans="1:5" ht="18">
      <c r="A16" s="179" t="str">
        <f>Spielplanübersicht!E7</f>
        <v>weibliche U 14</v>
      </c>
      <c r="B16" s="180"/>
      <c r="C16" s="180"/>
      <c r="D16" s="180"/>
      <c r="E16" s="181"/>
    </row>
    <row r="17" spans="1:5" ht="13.5" thickBot="1">
      <c r="A17" s="40"/>
      <c r="B17" s="8"/>
      <c r="C17" s="8"/>
      <c r="D17" s="53" t="str">
        <f>D5</f>
        <v>Feld</v>
      </c>
      <c r="E17" s="45">
        <f>Spielplanübersicht!C7</f>
        <v>2</v>
      </c>
    </row>
    <row r="18" ht="13.5" thickBot="1"/>
    <row r="19" spans="1:5" ht="13.5" thickBot="1">
      <c r="A19" s="46" t="s">
        <v>25</v>
      </c>
      <c r="B19" s="47" t="s">
        <v>26</v>
      </c>
      <c r="C19" s="47"/>
      <c r="D19" s="47"/>
      <c r="E19" s="50" t="s">
        <v>24</v>
      </c>
    </row>
    <row r="20" spans="1:7" ht="12.75">
      <c r="A20" s="54" t="s">
        <v>5</v>
      </c>
      <c r="B20" s="34" t="str">
        <f>IF(Kreuztabellen!Z29=1,Kreuztabellen!A29,IF(Kreuztabellen!Z31=1,Kreuztabellen!A31,IF(Kreuztabellen!Z33=1,Kreuztabellen!A33,IF(Kreuztabellen!Z35=1,Kreuztabellen!A35,IF(Kreuztabellen!Z37=1,Kreuztabellen!A37,IF(Kreuztabellen!Z39=1,Kreuztabellen!A39,0))))))</f>
        <v>LÜNEBURG I</v>
      </c>
      <c r="C20" s="18"/>
      <c r="D20" s="29"/>
      <c r="E20" s="51">
        <v>6</v>
      </c>
      <c r="G20">
        <v>6</v>
      </c>
    </row>
    <row r="21" spans="1:8" ht="12.75">
      <c r="A21" s="54" t="s">
        <v>6</v>
      </c>
      <c r="B21" s="36" t="str">
        <f>IF(Kreuztabellen!Z29=2,Kreuztabellen!A29,IF(Kreuztabellen!Z31=2,Kreuztabellen!A31,IF(Kreuztabellen!Z33=2,Kreuztabellen!A33,IF(Kreuztabellen!Z35=2,Kreuztabellen!A35,IF(Kreuztabellen!Z37=2,Kreuztabellen!A37,IF(Kreuztabellen!Z39=2,Kreuztabellen!A39,0))))))</f>
        <v>WESER-EMS I</v>
      </c>
      <c r="C21" s="20"/>
      <c r="D21" s="28"/>
      <c r="E21" s="51">
        <v>5</v>
      </c>
      <c r="H21">
        <v>5</v>
      </c>
    </row>
    <row r="22" spans="1:7" ht="12.75">
      <c r="A22" s="54" t="s">
        <v>7</v>
      </c>
      <c r="B22" s="36" t="str">
        <f>IF(Kreuztabellen!Z29=3,Kreuztabellen!A29,IF(Kreuztabellen!Z31=3,Kreuztabellen!A31,IF(Kreuztabellen!Z33=3,Kreuztabellen!A33,IF(Kreuztabellen!Z35=3,Kreuztabellen!A35,IF(Kreuztabellen!Z37=3,Kreuztabellen!A37,IF(Kreuztabellen!Z39=3,Kreuztabellen!A39,0))))))</f>
        <v>LÜNEBURG II</v>
      </c>
      <c r="C22" s="20"/>
      <c r="D22" s="28"/>
      <c r="E22" s="51">
        <v>4</v>
      </c>
      <c r="G22">
        <v>4</v>
      </c>
    </row>
    <row r="23" spans="1:8" ht="12.75">
      <c r="A23" s="54" t="s">
        <v>8</v>
      </c>
      <c r="B23" s="36" t="str">
        <f>IF(Kreuztabellen!Z29=4,Kreuztabellen!A29,IF(Kreuztabellen!Z31=4,Kreuztabellen!A31,IF(Kreuztabellen!Z33=4,Kreuztabellen!A33,IF(Kreuztabellen!Z35=4,Kreuztabellen!A35,IF(Kreuztabellen!Z37=4,Kreuztabellen!A37,IF(Kreuztabellen!Z39=4,Kreuztabellen!A39,0))))))</f>
        <v>WESER-EMS II</v>
      </c>
      <c r="C23" s="20"/>
      <c r="D23" s="28"/>
      <c r="E23" s="51">
        <v>3</v>
      </c>
      <c r="H23">
        <v>3</v>
      </c>
    </row>
    <row r="24" spans="1:9" ht="12.75">
      <c r="A24" s="54" t="s">
        <v>11</v>
      </c>
      <c r="B24" s="36" t="str">
        <f>IF(Kreuztabellen!Z29=5,Kreuztabellen!A29,IF(Kreuztabellen!Z31=5,Kreuztabellen!A31,IF(Kreuztabellen!Z33=5,Kreuztabellen!A33,IF(Kreuztabellen!Z35=5,Kreuztabellen!A35,IF(Kreuztabellen!Z37=5,Kreuztabellen!A37,IF(Kreuztabellen!Z39=5,Kreuztabellen!A39,0))))))</f>
        <v>HANNOVER-BS I</v>
      </c>
      <c r="C24" s="20"/>
      <c r="D24" s="28"/>
      <c r="E24" s="51">
        <v>2</v>
      </c>
      <c r="I24">
        <v>2</v>
      </c>
    </row>
    <row r="25" spans="1:9" ht="13.5" thickBot="1">
      <c r="A25" s="55" t="s">
        <v>12</v>
      </c>
      <c r="B25" s="14" t="str">
        <f>IF(Kreuztabellen!Z29=6,Kreuztabellen!A29,IF(Kreuztabellen!Z31=6,Kreuztabellen!A31,IF(Kreuztabellen!Z33=6,Kreuztabellen!A33,IF(Kreuztabellen!Z35=6,Kreuztabellen!A35,IF(Kreuztabellen!Z37=6,Kreuztabellen!A37,IF(Kreuztabellen!Z39=6,Kreuztabellen!A39,0))))))</f>
        <v>HANNOVER-BS II</v>
      </c>
      <c r="C25" s="8"/>
      <c r="D25" s="9"/>
      <c r="E25" s="52">
        <v>1</v>
      </c>
      <c r="I25">
        <v>1</v>
      </c>
    </row>
    <row r="27" ht="13.5" thickBot="1"/>
    <row r="28" spans="1:5" ht="18">
      <c r="A28" s="179" t="str">
        <f>Spielplanübersicht!E8</f>
        <v>männliche U 12</v>
      </c>
      <c r="B28" s="180"/>
      <c r="C28" s="180"/>
      <c r="D28" s="180"/>
      <c r="E28" s="181"/>
    </row>
    <row r="29" spans="1:5" ht="13.5" thickBot="1">
      <c r="A29" s="40"/>
      <c r="B29" s="8"/>
      <c r="C29" s="8"/>
      <c r="D29" s="53" t="str">
        <f>D5</f>
        <v>Feld</v>
      </c>
      <c r="E29" s="45">
        <f>Spielplanübersicht!C8</f>
        <v>3</v>
      </c>
    </row>
    <row r="30" ht="13.5" thickBot="1"/>
    <row r="31" spans="1:5" ht="13.5" thickBot="1">
      <c r="A31" s="46" t="s">
        <v>25</v>
      </c>
      <c r="B31" s="47" t="s">
        <v>26</v>
      </c>
      <c r="C31" s="47"/>
      <c r="D31" s="47"/>
      <c r="E31" s="50" t="s">
        <v>24</v>
      </c>
    </row>
    <row r="32" spans="1:7" ht="12.75">
      <c r="A32" s="54" t="s">
        <v>5</v>
      </c>
      <c r="B32" s="34" t="str">
        <f>IF(Kreuztabellen!Z47=1,Kreuztabellen!A47,IF(Kreuztabellen!Z49=1,Kreuztabellen!A49,IF(Kreuztabellen!Z51=1,Kreuztabellen!A51,IF(Kreuztabellen!Z53=1,Kreuztabellen!A53,IF(Kreuztabellen!Z55=1,Kreuztabellen!A55,IF(Kreuztabellen!Z57=1,Kreuztabellen!A57,0))))))</f>
        <v>LÜNEBURG I</v>
      </c>
      <c r="C32" s="18"/>
      <c r="D32" s="29"/>
      <c r="E32" s="51">
        <v>6</v>
      </c>
      <c r="G32">
        <v>6</v>
      </c>
    </row>
    <row r="33" spans="1:8" ht="12.75">
      <c r="A33" s="54" t="s">
        <v>6</v>
      </c>
      <c r="B33" s="36" t="str">
        <f>IF(Kreuztabellen!Z47=2,Kreuztabellen!A47,IF(Kreuztabellen!Z49=2,Kreuztabellen!A49,IF(Kreuztabellen!Z51=2,Kreuztabellen!A51,IF(Kreuztabellen!Z53=2,Kreuztabellen!A53,IF(Kreuztabellen!Z55=2,Kreuztabellen!A55,IF(Kreuztabellen!Z57=2,Kreuztabellen!A57,0))))))</f>
        <v>WESER-EMS I</v>
      </c>
      <c r="C33" s="20"/>
      <c r="D33" s="28"/>
      <c r="E33" s="51">
        <v>5</v>
      </c>
      <c r="H33">
        <v>5</v>
      </c>
    </row>
    <row r="34" spans="1:7" ht="12.75">
      <c r="A34" s="54" t="s">
        <v>7</v>
      </c>
      <c r="B34" s="36" t="str">
        <f>IF(Kreuztabellen!Z47=3,Kreuztabellen!A47,IF(Kreuztabellen!Z49=3,Kreuztabellen!A49,IF(Kreuztabellen!Z51=3,Kreuztabellen!A51,IF(Kreuztabellen!Z53=3,Kreuztabellen!A53,IF(Kreuztabellen!Z55=3,Kreuztabellen!A55,IF(Kreuztabellen!Z57=3,Kreuztabellen!A57,0))))))</f>
        <v>LÜNEBURG II</v>
      </c>
      <c r="C34" s="20"/>
      <c r="D34" s="28"/>
      <c r="E34" s="51">
        <v>4</v>
      </c>
      <c r="G34">
        <v>4</v>
      </c>
    </row>
    <row r="35" spans="1:8" ht="12.75">
      <c r="A35" s="54" t="s">
        <v>8</v>
      </c>
      <c r="B35" s="36" t="str">
        <f>IF(Kreuztabellen!Z47=4,Kreuztabellen!A47,IF(Kreuztabellen!Z49=4,Kreuztabellen!A49,IF(Kreuztabellen!Z51=4,Kreuztabellen!A51,IF(Kreuztabellen!Z53=4,Kreuztabellen!A53,IF(Kreuztabellen!Z55=4,Kreuztabellen!A55,IF(Kreuztabellen!Z57=4,Kreuztabellen!A57,0))))))</f>
        <v>WESER-EMS II</v>
      </c>
      <c r="C35" s="20"/>
      <c r="D35" s="28"/>
      <c r="E35" s="51">
        <v>3</v>
      </c>
      <c r="H35">
        <v>3</v>
      </c>
    </row>
    <row r="36" spans="1:9" ht="12.75">
      <c r="A36" s="54" t="s">
        <v>11</v>
      </c>
      <c r="B36" s="36" t="str">
        <f>IF(Kreuztabellen!Z47=5,Kreuztabellen!A47,IF(Kreuztabellen!Z49=5,Kreuztabellen!A49,IF(Kreuztabellen!Z51=5,Kreuztabellen!A51,IF(Kreuztabellen!Z53=5,Kreuztabellen!A53,IF(Kreuztabellen!Z55=5,Kreuztabellen!A55,IF(Kreuztabellen!Z57=5,Kreuztabellen!A57,0))))))</f>
        <v>HANNOVER-BS I</v>
      </c>
      <c r="C36" s="20"/>
      <c r="D36" s="28"/>
      <c r="E36" s="51">
        <v>2</v>
      </c>
      <c r="I36">
        <v>2</v>
      </c>
    </row>
    <row r="37" spans="1:9" ht="13.5" thickBot="1">
      <c r="A37" s="55" t="s">
        <v>12</v>
      </c>
      <c r="B37" s="14" t="str">
        <f>IF(Kreuztabellen!Z47=6,Kreuztabellen!A47,IF(Kreuztabellen!Z49=6,Kreuztabellen!A49,IF(Kreuztabellen!Z51=6,Kreuztabellen!A51,IF(Kreuztabellen!Z53=6,Kreuztabellen!A53,IF(Kreuztabellen!Z55=6,Kreuztabellen!A55,IF(Kreuztabellen!Z57=6,Kreuztabellen!A57,0))))))</f>
        <v>HANNOVER-BS II</v>
      </c>
      <c r="C37" s="8"/>
      <c r="D37" s="9"/>
      <c r="E37" s="52">
        <v>1</v>
      </c>
      <c r="I37">
        <v>1</v>
      </c>
    </row>
    <row r="39" ht="13.5" thickBot="1"/>
    <row r="40" spans="1:5" ht="18">
      <c r="A40" s="179" t="str">
        <f>Spielplanübersicht!E9</f>
        <v>weibliche U 12</v>
      </c>
      <c r="B40" s="180"/>
      <c r="C40" s="180"/>
      <c r="D40" s="180"/>
      <c r="E40" s="181"/>
    </row>
    <row r="41" spans="1:5" ht="13.5" thickBot="1">
      <c r="A41" s="40"/>
      <c r="B41" s="8"/>
      <c r="C41" s="8"/>
      <c r="D41" s="53" t="str">
        <f>D17</f>
        <v>Feld</v>
      </c>
      <c r="E41" s="45">
        <f>Spielplanübersicht!C9</f>
        <v>4</v>
      </c>
    </row>
    <row r="42" ht="13.5" thickBot="1"/>
    <row r="43" spans="1:5" ht="13.5" thickBot="1">
      <c r="A43" s="46" t="s">
        <v>25</v>
      </c>
      <c r="B43" s="47" t="s">
        <v>26</v>
      </c>
      <c r="C43" s="47"/>
      <c r="D43" s="47"/>
      <c r="E43" s="50" t="s">
        <v>24</v>
      </c>
    </row>
    <row r="44" spans="1:8" ht="12.75">
      <c r="A44" s="54" t="s">
        <v>5</v>
      </c>
      <c r="B44" s="34" t="str">
        <f>IF(Kreuztabellen!Z69=1,Kreuztabellen!A69,IF(Kreuztabellen!Z71=1,Kreuztabellen!A71,IF(Kreuztabellen!Z73=1,Kreuztabellen!A73,IF(Kreuztabellen!Z75=1,Kreuztabellen!A75,IF(Kreuztabellen!Z77=1,Kreuztabellen!A77,IF(Kreuztabellen!Z79=1,Kreuztabellen!A79,0))))))</f>
        <v>WESER-EMS I</v>
      </c>
      <c r="C44" s="18"/>
      <c r="D44" s="29"/>
      <c r="E44" s="51">
        <v>6</v>
      </c>
      <c r="H44">
        <v>6</v>
      </c>
    </row>
    <row r="45" spans="1:7" ht="12.75">
      <c r="A45" s="54" t="s">
        <v>6</v>
      </c>
      <c r="B45" s="36" t="str">
        <f>IF(Kreuztabellen!Z69=2,Kreuztabellen!A69,IF(Kreuztabellen!Z71=2,Kreuztabellen!A71,IF(Kreuztabellen!Z73=2,Kreuztabellen!A73,IF(Kreuztabellen!Z75=2,Kreuztabellen!A75,IF(Kreuztabellen!Z77=2,Kreuztabellen!A77,IF(Kreuztabellen!Z79=2,Kreuztabellen!A79,0))))))</f>
        <v>LÜNEBURG I</v>
      </c>
      <c r="C45" s="20"/>
      <c r="D45" s="28"/>
      <c r="E45" s="51">
        <v>5</v>
      </c>
      <c r="G45">
        <v>5</v>
      </c>
    </row>
    <row r="46" spans="1:7" ht="12.75">
      <c r="A46" s="54" t="s">
        <v>7</v>
      </c>
      <c r="B46" s="36" t="str">
        <f>IF(Kreuztabellen!Z69=3,Kreuztabellen!A69,IF(Kreuztabellen!Z71=3,Kreuztabellen!A71,IF(Kreuztabellen!Z73=3,Kreuztabellen!A73,IF(Kreuztabellen!Z75=3,Kreuztabellen!A75,IF(Kreuztabellen!Z77=3,Kreuztabellen!A77,IF(Kreuztabellen!Z79=3,Kreuztabellen!A79,0))))))</f>
        <v>LÜNEBURG II</v>
      </c>
      <c r="C46" s="20"/>
      <c r="D46" s="28"/>
      <c r="E46" s="51">
        <v>4</v>
      </c>
      <c r="G46">
        <v>4</v>
      </c>
    </row>
    <row r="47" spans="1:8" ht="12.75">
      <c r="A47" s="54" t="s">
        <v>8</v>
      </c>
      <c r="B47" s="36" t="str">
        <f>IF(Kreuztabellen!Z69=4,Kreuztabellen!A69,IF(Kreuztabellen!Z71=4,Kreuztabellen!A71,IF(Kreuztabellen!Z73=4,Kreuztabellen!A73,IF(Kreuztabellen!Z75=4,Kreuztabellen!A75,IF(Kreuztabellen!Z77=4,Kreuztabellen!A77,IF(Kreuztabellen!Z79=4,Kreuztabellen!A79,0))))))</f>
        <v>WESER-EMS II</v>
      </c>
      <c r="C47" s="20"/>
      <c r="D47" s="28"/>
      <c r="E47" s="51">
        <v>3</v>
      </c>
      <c r="H47">
        <v>3</v>
      </c>
    </row>
    <row r="48" spans="1:9" ht="12.75">
      <c r="A48" s="54" t="s">
        <v>11</v>
      </c>
      <c r="B48" s="36" t="str">
        <f>IF(Kreuztabellen!Z69=5,Kreuztabellen!A69,IF(Kreuztabellen!Z71=5,Kreuztabellen!A71,IF(Kreuztabellen!Z73=5,Kreuztabellen!A73,IF(Kreuztabellen!Z75=5,Kreuztabellen!A75,IF(Kreuztabellen!Z77=5,Kreuztabellen!A77,IF(Kreuztabellen!Z79=5,Kreuztabellen!A79,0))))))</f>
        <v>HANNOVER-BS I</v>
      </c>
      <c r="C48" s="20"/>
      <c r="D48" s="28"/>
      <c r="E48" s="51">
        <v>2</v>
      </c>
      <c r="I48">
        <v>2</v>
      </c>
    </row>
    <row r="49" spans="1:9" ht="13.5" thickBot="1">
      <c r="A49" s="55" t="s">
        <v>12</v>
      </c>
      <c r="B49" s="14" t="str">
        <f>IF(Kreuztabellen!Z69=6,Kreuztabellen!A69,IF(Kreuztabellen!Z71=6,Kreuztabellen!A71,IF(Kreuztabellen!Z73=6,Kreuztabellen!A73,IF(Kreuztabellen!Z75=6,Kreuztabellen!A75,IF(Kreuztabellen!Z77=6,Kreuztabellen!A77,IF(Kreuztabellen!Z79=6,Kreuztabellen!A79,0))))))</f>
        <v>HANNOVER-BS II</v>
      </c>
      <c r="C49" s="8"/>
      <c r="D49" s="9"/>
      <c r="E49" s="52">
        <v>1</v>
      </c>
      <c r="I49">
        <v>1</v>
      </c>
    </row>
    <row r="51" spans="7:9" ht="12.75">
      <c r="G51" s="16"/>
      <c r="H51" s="16"/>
      <c r="I51" s="16"/>
    </row>
    <row r="52" spans="7:9" ht="13.5" thickBot="1">
      <c r="G52" s="107"/>
      <c r="H52" s="107"/>
      <c r="I52" s="107"/>
    </row>
    <row r="53" spans="1:5" ht="24" thickBot="1">
      <c r="A53" s="182" t="str">
        <f>A1</f>
        <v>Niedersachsenschild 2016 in Wrestedt</v>
      </c>
      <c r="B53" s="183"/>
      <c r="C53" s="183"/>
      <c r="D53" s="183"/>
      <c r="E53" s="184"/>
    </row>
    <row r="55" ht="13.5" thickBot="1"/>
    <row r="56" spans="1:5" ht="18">
      <c r="A56" s="179" t="str">
        <f>Spielplanübersicht!E10</f>
        <v>männliche U 10</v>
      </c>
      <c r="B56" s="180"/>
      <c r="C56" s="180"/>
      <c r="D56" s="180"/>
      <c r="E56" s="181"/>
    </row>
    <row r="57" spans="1:5" ht="13.5" thickBot="1">
      <c r="A57" s="40"/>
      <c r="B57" s="8"/>
      <c r="C57" s="8"/>
      <c r="D57" s="53" t="str">
        <f>D41</f>
        <v>Feld</v>
      </c>
      <c r="E57" s="45">
        <f>Spielplanübersicht!C10</f>
        <v>5</v>
      </c>
    </row>
    <row r="58" ht="13.5" thickBot="1"/>
    <row r="59" spans="1:5" ht="13.5" thickBot="1">
      <c r="A59" s="46" t="s">
        <v>25</v>
      </c>
      <c r="B59" s="47" t="s">
        <v>26</v>
      </c>
      <c r="C59" s="47"/>
      <c r="D59" s="47"/>
      <c r="E59" s="50" t="s">
        <v>24</v>
      </c>
    </row>
    <row r="60" spans="1:9" ht="12.75">
      <c r="A60" s="54" t="s">
        <v>5</v>
      </c>
      <c r="B60" s="34" t="str">
        <f>IF(Kreuztabellen!Z87=1,Kreuztabellen!A87,IF(Kreuztabellen!Z89=1,Kreuztabellen!A89,IF(Kreuztabellen!Z91=1,Kreuztabellen!A91,IF(Kreuztabellen!Z93=1,Kreuztabellen!A93,IF(Kreuztabellen!Z95=1,Kreuztabellen!A95,IF(Kreuztabellen!Z97=1,Kreuztabellen!A97,0))))))</f>
        <v>HANNOVER-BS I</v>
      </c>
      <c r="C60" s="18"/>
      <c r="D60" s="29"/>
      <c r="E60" s="51">
        <v>6</v>
      </c>
      <c r="I60">
        <v>6</v>
      </c>
    </row>
    <row r="61" spans="1:8" ht="12.75">
      <c r="A61" s="54" t="s">
        <v>6</v>
      </c>
      <c r="B61" s="36" t="str">
        <f>IF(Kreuztabellen!Z87=2,Kreuztabellen!A87,IF(Kreuztabellen!Z89=2,Kreuztabellen!A89,IF(Kreuztabellen!Z91=2,Kreuztabellen!A91,IF(Kreuztabellen!Z93=2,Kreuztabellen!A93,IF(Kreuztabellen!Z95=2,Kreuztabellen!A95,IF(Kreuztabellen!Z97=2,Kreuztabellen!A97,0))))))</f>
        <v>WESER-EMS I</v>
      </c>
      <c r="C61" s="20"/>
      <c r="D61" s="28"/>
      <c r="E61" s="51">
        <v>5</v>
      </c>
      <c r="H61">
        <v>5</v>
      </c>
    </row>
    <row r="62" spans="1:8" ht="12.75">
      <c r="A62" s="54" t="s">
        <v>7</v>
      </c>
      <c r="B62" s="108" t="s">
        <v>47</v>
      </c>
      <c r="C62" s="20"/>
      <c r="D62" s="28"/>
      <c r="E62" s="51">
        <v>5</v>
      </c>
      <c r="H62">
        <v>5</v>
      </c>
    </row>
    <row r="63" spans="1:7" ht="12.75">
      <c r="A63" s="54" t="s">
        <v>8</v>
      </c>
      <c r="B63" s="36" t="str">
        <f>IF(Kreuztabellen!Z87=4,Kreuztabellen!A87,IF(Kreuztabellen!Z89=4,Kreuztabellen!A89,IF(Kreuztabellen!Z91=4,Kreuztabellen!A91,IF(Kreuztabellen!Z93=4,Kreuztabellen!A93,IF(Kreuztabellen!Z95=4,Kreuztabellen!A95,IF(Kreuztabellen!Z97=4,Kreuztabellen!A97,0))))))</f>
        <v>LÜNEBURG II</v>
      </c>
      <c r="C63" s="20"/>
      <c r="D63" s="28"/>
      <c r="E63" s="51">
        <v>3</v>
      </c>
      <c r="G63">
        <v>3</v>
      </c>
    </row>
    <row r="64" spans="1:9" ht="12.75">
      <c r="A64" s="54" t="s">
        <v>11</v>
      </c>
      <c r="B64" s="36" t="str">
        <f>IF(Kreuztabellen!Z87=5,Kreuztabellen!A87,IF(Kreuztabellen!Z89=5,Kreuztabellen!A89,IF(Kreuztabellen!Z91=5,Kreuztabellen!A91,IF(Kreuztabellen!Z93=5,Kreuztabellen!A93,IF(Kreuztabellen!Z95=5,Kreuztabellen!A95,IF(Kreuztabellen!Z97=5,Kreuztabellen!A97,0))))))</f>
        <v>HANNOVER-BS II</v>
      </c>
      <c r="C64" s="20"/>
      <c r="D64" s="28"/>
      <c r="E64" s="51">
        <v>2</v>
      </c>
      <c r="I64">
        <v>2</v>
      </c>
    </row>
    <row r="65" spans="1:7" ht="13.5" thickBot="1">
      <c r="A65" s="55" t="s">
        <v>12</v>
      </c>
      <c r="B65" s="14" t="str">
        <f>IF(Kreuztabellen!Z87=6,Kreuztabellen!A87,IF(Kreuztabellen!Z89=6,Kreuztabellen!A89,IF(Kreuztabellen!Z91=6,Kreuztabellen!A91,IF(Kreuztabellen!Z93=6,Kreuztabellen!A93,IF(Kreuztabellen!Z95=6,Kreuztabellen!A95,IF(Kreuztabellen!Z97=6,Kreuztabellen!A97,0))))))</f>
        <v>LÜNEBURG I</v>
      </c>
      <c r="C65" s="8"/>
      <c r="D65" s="9"/>
      <c r="E65" s="52">
        <v>1</v>
      </c>
      <c r="G65">
        <v>1</v>
      </c>
    </row>
    <row r="67" ht="13.5" thickBot="1"/>
    <row r="68" spans="1:5" ht="18">
      <c r="A68" s="179" t="str">
        <f>Spielplanübersicht!E11</f>
        <v>weibliche U 10</v>
      </c>
      <c r="B68" s="180"/>
      <c r="C68" s="180"/>
      <c r="D68" s="180"/>
      <c r="E68" s="181"/>
    </row>
    <row r="69" spans="1:5" ht="13.5" thickBot="1">
      <c r="A69" s="40"/>
      <c r="B69" s="8"/>
      <c r="C69" s="8"/>
      <c r="D69" s="53" t="str">
        <f>D57</f>
        <v>Feld</v>
      </c>
      <c r="E69" s="45">
        <f>Spielplanübersicht!C11</f>
        <v>6</v>
      </c>
    </row>
    <row r="70" ht="13.5" thickBot="1"/>
    <row r="71" spans="1:5" ht="13.5" thickBot="1">
      <c r="A71" s="46" t="s">
        <v>25</v>
      </c>
      <c r="B71" s="47" t="s">
        <v>26</v>
      </c>
      <c r="C71" s="47"/>
      <c r="D71" s="47"/>
      <c r="E71" s="50" t="s">
        <v>24</v>
      </c>
    </row>
    <row r="72" spans="1:8" ht="12.75">
      <c r="A72" s="54" t="s">
        <v>5</v>
      </c>
      <c r="B72" s="34" t="str">
        <f>IF(Kreuztabellen!Z109=1,Kreuztabellen!A109,IF(Kreuztabellen!Z111=1,Kreuztabellen!A111,IF(Kreuztabellen!Z113=1,Kreuztabellen!A113,IF(Kreuztabellen!Z115=1,Kreuztabellen!A115,IF(Kreuztabellen!Z117=1,Kreuztabellen!A117,IF(Kreuztabellen!Z119=1,Kreuztabellen!A119,0))))))</f>
        <v>WESER-EMS II</v>
      </c>
      <c r="C72" s="18"/>
      <c r="D72" s="29"/>
      <c r="E72" s="51">
        <v>6</v>
      </c>
      <c r="H72">
        <v>6</v>
      </c>
    </row>
    <row r="73" spans="1:8" ht="12.75">
      <c r="A73" s="54" t="s">
        <v>6</v>
      </c>
      <c r="B73" s="36" t="str">
        <f>IF(Kreuztabellen!Z109=2,Kreuztabellen!A109,IF(Kreuztabellen!Z111=2,Kreuztabellen!A111,IF(Kreuztabellen!Z113=2,Kreuztabellen!A113,IF(Kreuztabellen!Z115=2,Kreuztabellen!A115,IF(Kreuztabellen!Z117=2,Kreuztabellen!A117,IF(Kreuztabellen!Z119=2,Kreuztabellen!A119,0))))))</f>
        <v>WESER-EMS I</v>
      </c>
      <c r="C73" s="20"/>
      <c r="D73" s="28"/>
      <c r="E73" s="51">
        <v>5</v>
      </c>
      <c r="H73">
        <v>5</v>
      </c>
    </row>
    <row r="74" spans="1:7" ht="12.75">
      <c r="A74" s="54" t="s">
        <v>7</v>
      </c>
      <c r="B74" s="36" t="str">
        <f>IF(Kreuztabellen!Z109=3,Kreuztabellen!A109,IF(Kreuztabellen!Z111=3,Kreuztabellen!A111,IF(Kreuztabellen!Z113=3,Kreuztabellen!A113,IF(Kreuztabellen!Z115=3,Kreuztabellen!A115,IF(Kreuztabellen!Z117=3,Kreuztabellen!A117,IF(Kreuztabellen!Z119=3,Kreuztabellen!A119,0))))))</f>
        <v>LÜNEBURG II</v>
      </c>
      <c r="C74" s="20"/>
      <c r="D74" s="28"/>
      <c r="E74" s="51">
        <v>4</v>
      </c>
      <c r="G74">
        <v>4</v>
      </c>
    </row>
    <row r="75" spans="1:7" ht="12.75">
      <c r="A75" s="54" t="s">
        <v>8</v>
      </c>
      <c r="B75" s="36" t="str">
        <f>IF(Kreuztabellen!Z109=4,Kreuztabellen!A109,IF(Kreuztabellen!Z111=4,Kreuztabellen!A111,IF(Kreuztabellen!Z113=4,Kreuztabellen!A113,IF(Kreuztabellen!Z115=4,Kreuztabellen!A115,IF(Kreuztabellen!Z117=4,Kreuztabellen!A117,IF(Kreuztabellen!Z119=4,Kreuztabellen!A119,0))))))</f>
        <v>LÜNEBURG I</v>
      </c>
      <c r="C75" s="20"/>
      <c r="D75" s="28"/>
      <c r="E75" s="51">
        <v>3</v>
      </c>
      <c r="G75">
        <v>3</v>
      </c>
    </row>
    <row r="76" spans="1:9" ht="12.75">
      <c r="A76" s="54" t="s">
        <v>11</v>
      </c>
      <c r="B76" s="36" t="str">
        <f>IF(Kreuztabellen!Z109=5,Kreuztabellen!A109,IF(Kreuztabellen!Z111=5,Kreuztabellen!A111,IF(Kreuztabellen!Z113=5,Kreuztabellen!A113,IF(Kreuztabellen!Z115=5,Kreuztabellen!A115,IF(Kreuztabellen!Z117=5,Kreuztabellen!A117,IF(Kreuztabellen!Z119=5,Kreuztabellen!A119,0))))))</f>
        <v>HANNOVER-BS II</v>
      </c>
      <c r="C76" s="20"/>
      <c r="D76" s="28"/>
      <c r="E76" s="51">
        <v>2</v>
      </c>
      <c r="I76">
        <v>2</v>
      </c>
    </row>
    <row r="77" spans="1:9" ht="13.5" thickBot="1">
      <c r="A77" s="55" t="s">
        <v>12</v>
      </c>
      <c r="B77" s="14" t="str">
        <f>IF(Kreuztabellen!Z109=6,Kreuztabellen!A109,IF(Kreuztabellen!Z111=6,Kreuztabellen!A111,IF(Kreuztabellen!Z113=6,Kreuztabellen!A113,IF(Kreuztabellen!Z115=6,Kreuztabellen!A115,IF(Kreuztabellen!Z117=6,Kreuztabellen!A117,IF(Kreuztabellen!Z119=6,Kreuztabellen!A119,0))))))</f>
        <v>HANNOVER-BS I</v>
      </c>
      <c r="C77" s="8"/>
      <c r="D77" s="9"/>
      <c r="E77" s="52">
        <v>1</v>
      </c>
      <c r="I77">
        <v>1</v>
      </c>
    </row>
    <row r="79" spans="7:9" ht="12.75">
      <c r="G79" s="16">
        <f>SUM(G8:G78)</f>
        <v>45</v>
      </c>
      <c r="H79" s="16">
        <f>SUM(H8:H78)</f>
        <v>52</v>
      </c>
      <c r="I79" s="16">
        <f>SUM(I8:I78)</f>
        <v>30</v>
      </c>
    </row>
    <row r="80" spans="7:9" ht="13.5" thickBot="1">
      <c r="G80" s="107" t="s">
        <v>55</v>
      </c>
      <c r="H80" s="107" t="s">
        <v>56</v>
      </c>
      <c r="I80" s="107" t="s">
        <v>57</v>
      </c>
    </row>
    <row r="81" spans="1:5" s="63" customFormat="1" ht="18.75" thickBot="1">
      <c r="A81" s="176" t="s">
        <v>36</v>
      </c>
      <c r="B81" s="177"/>
      <c r="C81" s="177"/>
      <c r="D81" s="177"/>
      <c r="E81" s="178"/>
    </row>
    <row r="82" spans="1:5" s="64" customFormat="1" ht="18">
      <c r="A82" s="62" t="s">
        <v>5</v>
      </c>
      <c r="B82" s="67" t="s">
        <v>58</v>
      </c>
      <c r="C82" s="67"/>
      <c r="D82" s="67"/>
      <c r="E82" s="68">
        <v>52</v>
      </c>
    </row>
    <row r="83" spans="1:5" s="64" customFormat="1" ht="18">
      <c r="A83" s="65" t="s">
        <v>6</v>
      </c>
      <c r="B83" s="69" t="s">
        <v>59</v>
      </c>
      <c r="C83" s="69"/>
      <c r="D83" s="69"/>
      <c r="E83" s="70">
        <v>45</v>
      </c>
    </row>
    <row r="84" spans="1:5" s="64" customFormat="1" ht="18.75" thickBot="1">
      <c r="A84" s="66" t="s">
        <v>7</v>
      </c>
      <c r="B84" s="71" t="s">
        <v>60</v>
      </c>
      <c r="C84" s="71"/>
      <c r="D84" s="71"/>
      <c r="E84" s="72">
        <v>30</v>
      </c>
    </row>
  </sheetData>
  <sheetProtection/>
  <mergeCells count="9">
    <mergeCell ref="A81:E81"/>
    <mergeCell ref="A40:E40"/>
    <mergeCell ref="A53:E53"/>
    <mergeCell ref="A56:E56"/>
    <mergeCell ref="A68:E68"/>
    <mergeCell ref="A1:E1"/>
    <mergeCell ref="A4:E4"/>
    <mergeCell ref="A16:E16"/>
    <mergeCell ref="A28:E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B45" sqref="B45"/>
    </sheetView>
  </sheetViews>
  <sheetFormatPr defaultColWidth="11.421875" defaultRowHeight="12.75"/>
  <cols>
    <col min="1" max="1" width="4.140625" style="0" customWidth="1"/>
    <col min="2" max="2" width="7.8515625" style="0" customWidth="1"/>
    <col min="3" max="3" width="29.7109375" style="0" customWidth="1"/>
    <col min="4" max="4" width="3.7109375" style="0" customWidth="1"/>
    <col min="5" max="5" width="28.7109375" style="0" customWidth="1"/>
    <col min="6" max="6" width="5.7109375" style="0" customWidth="1"/>
    <col min="7" max="7" width="2.140625" style="0" customWidth="1"/>
    <col min="8" max="8" width="5.7109375" style="0" customWidth="1"/>
    <col min="9" max="9" width="30.00390625" style="0" customWidth="1"/>
  </cols>
  <sheetData>
    <row r="1" spans="1:9" ht="26.25">
      <c r="A1" s="188" t="s">
        <v>53</v>
      </c>
      <c r="B1" s="188"/>
      <c r="C1" s="188"/>
      <c r="D1" s="188"/>
      <c r="E1" s="188"/>
      <c r="F1" s="188"/>
      <c r="G1" s="188"/>
      <c r="H1" s="188"/>
      <c r="I1" s="188"/>
    </row>
    <row r="2" spans="1:9" ht="16.5" thickBot="1">
      <c r="A2" s="3"/>
      <c r="C2" s="2"/>
      <c r="I2" s="61" t="s">
        <v>54</v>
      </c>
    </row>
    <row r="3" spans="1:9" ht="13.5" thickBot="1">
      <c r="A3" s="4" t="s">
        <v>0</v>
      </c>
      <c r="B3" s="4" t="s">
        <v>14</v>
      </c>
      <c r="C3" s="5" t="s">
        <v>1</v>
      </c>
      <c r="D3" s="6"/>
      <c r="E3" s="7"/>
      <c r="F3" s="185" t="s">
        <v>2</v>
      </c>
      <c r="G3" s="186"/>
      <c r="H3" s="187"/>
      <c r="I3" s="4" t="s">
        <v>13</v>
      </c>
    </row>
    <row r="4" spans="1:9" ht="34.5" customHeight="1">
      <c r="A4" s="100">
        <v>1</v>
      </c>
      <c r="B4" s="101">
        <v>0.4583333333333333</v>
      </c>
      <c r="C4" s="91" t="str">
        <f>B39</f>
        <v>LÜNEBURG I</v>
      </c>
      <c r="D4" s="91" t="s">
        <v>3</v>
      </c>
      <c r="E4" s="91" t="str">
        <f>B40</f>
        <v>LÜNEBURG II</v>
      </c>
      <c r="F4" s="97"/>
      <c r="G4" s="91" t="s">
        <v>4</v>
      </c>
      <c r="H4" s="94"/>
      <c r="I4" s="94" t="str">
        <f>E5</f>
        <v>HANNOVER-BS II</v>
      </c>
    </row>
    <row r="5" spans="1:9" ht="34.5" customHeight="1">
      <c r="A5" s="102">
        <v>2</v>
      </c>
      <c r="B5" s="103">
        <v>0.47222222222222227</v>
      </c>
      <c r="C5" s="92" t="str">
        <f>B41</f>
        <v>HANNOVER-BS I</v>
      </c>
      <c r="D5" s="92" t="s">
        <v>3</v>
      </c>
      <c r="E5" s="92" t="str">
        <f>B42</f>
        <v>HANNOVER-BS II</v>
      </c>
      <c r="F5" s="98"/>
      <c r="G5" s="92" t="s">
        <v>4</v>
      </c>
      <c r="H5" s="95"/>
      <c r="I5" s="95" t="str">
        <f>E6</f>
        <v>WESER-EMS I</v>
      </c>
    </row>
    <row r="6" spans="1:9" ht="34.5" customHeight="1">
      <c r="A6" s="102">
        <v>3</v>
      </c>
      <c r="B6" s="103">
        <v>0.4861111111111111</v>
      </c>
      <c r="C6" s="92" t="str">
        <f>B44</f>
        <v>WESER-EMS II</v>
      </c>
      <c r="D6" s="92" t="s">
        <v>3</v>
      </c>
      <c r="E6" s="92" t="str">
        <f>B43</f>
        <v>WESER-EMS I</v>
      </c>
      <c r="F6" s="98"/>
      <c r="G6" s="92" t="s">
        <v>4</v>
      </c>
      <c r="H6" s="95"/>
      <c r="I6" s="95" t="str">
        <f>C4</f>
        <v>LÜNEBURG I</v>
      </c>
    </row>
    <row r="7" spans="1:9" ht="34.5" customHeight="1">
      <c r="A7" s="102">
        <v>4</v>
      </c>
      <c r="B7" s="103">
        <v>0.5</v>
      </c>
      <c r="C7" s="92" t="str">
        <f>B39</f>
        <v>LÜNEBURG I</v>
      </c>
      <c r="D7" s="92" t="s">
        <v>3</v>
      </c>
      <c r="E7" s="92" t="str">
        <f>B41</f>
        <v>HANNOVER-BS I</v>
      </c>
      <c r="F7" s="98"/>
      <c r="G7" s="92" t="s">
        <v>4</v>
      </c>
      <c r="H7" s="95"/>
      <c r="I7" s="95" t="str">
        <f>C6</f>
        <v>WESER-EMS II</v>
      </c>
    </row>
    <row r="8" spans="1:9" ht="34.5" customHeight="1">
      <c r="A8" s="102">
        <v>5</v>
      </c>
      <c r="B8" s="103">
        <v>0.513888888888889</v>
      </c>
      <c r="C8" s="92" t="str">
        <f>B40</f>
        <v>LÜNEBURG II</v>
      </c>
      <c r="D8" s="92" t="s">
        <v>3</v>
      </c>
      <c r="E8" s="92" t="str">
        <f>B44</f>
        <v>WESER-EMS II</v>
      </c>
      <c r="F8" s="98"/>
      <c r="G8" s="92" t="s">
        <v>4</v>
      </c>
      <c r="H8" s="95"/>
      <c r="I8" s="95" t="str">
        <f>E7</f>
        <v>HANNOVER-BS I</v>
      </c>
    </row>
    <row r="9" spans="1:9" ht="34.5" customHeight="1">
      <c r="A9" s="102">
        <v>6</v>
      </c>
      <c r="B9" s="103">
        <v>0.5277777777777778</v>
      </c>
      <c r="C9" s="92" t="str">
        <f>B42</f>
        <v>HANNOVER-BS II</v>
      </c>
      <c r="D9" s="92" t="s">
        <v>3</v>
      </c>
      <c r="E9" s="92" t="str">
        <f>B43</f>
        <v>WESER-EMS I</v>
      </c>
      <c r="F9" s="98"/>
      <c r="G9" s="92" t="s">
        <v>4</v>
      </c>
      <c r="H9" s="95"/>
      <c r="I9" s="95" t="str">
        <f>C8</f>
        <v>LÜNEBURG II</v>
      </c>
    </row>
    <row r="10" spans="1:9" ht="34.5" customHeight="1">
      <c r="A10" s="102">
        <v>7</v>
      </c>
      <c r="B10" s="103">
        <v>0.5416666666666666</v>
      </c>
      <c r="C10" s="92" t="str">
        <f>B39</f>
        <v>LÜNEBURG I</v>
      </c>
      <c r="D10" s="92" t="s">
        <v>3</v>
      </c>
      <c r="E10" s="92" t="str">
        <f>B44</f>
        <v>WESER-EMS II</v>
      </c>
      <c r="F10" s="98"/>
      <c r="G10" s="92" t="s">
        <v>4</v>
      </c>
      <c r="H10" s="95"/>
      <c r="I10" s="95" t="str">
        <f>B41</f>
        <v>HANNOVER-BS I</v>
      </c>
    </row>
    <row r="11" spans="1:9" ht="34.5" customHeight="1">
      <c r="A11" s="102">
        <v>8</v>
      </c>
      <c r="B11" s="103">
        <v>0.5555555555555556</v>
      </c>
      <c r="C11" s="92" t="str">
        <f>B43</f>
        <v>WESER-EMS I</v>
      </c>
      <c r="D11" s="92" t="s">
        <v>3</v>
      </c>
      <c r="E11" s="92" t="str">
        <f>B41</f>
        <v>HANNOVER-BS I</v>
      </c>
      <c r="F11" s="98"/>
      <c r="G11" s="92" t="s">
        <v>4</v>
      </c>
      <c r="H11" s="95"/>
      <c r="I11" s="95" t="str">
        <f>C7</f>
        <v>LÜNEBURG I</v>
      </c>
    </row>
    <row r="12" spans="1:9" ht="34.5" customHeight="1">
      <c r="A12" s="102">
        <v>9</v>
      </c>
      <c r="B12" s="103">
        <v>0.5694444444444444</v>
      </c>
      <c r="C12" s="92" t="str">
        <f>B40</f>
        <v>LÜNEBURG II</v>
      </c>
      <c r="D12" s="92" t="s">
        <v>3</v>
      </c>
      <c r="E12" s="92" t="str">
        <f>B42</f>
        <v>HANNOVER-BS II</v>
      </c>
      <c r="F12" s="98"/>
      <c r="G12" s="92" t="s">
        <v>4</v>
      </c>
      <c r="H12" s="95"/>
      <c r="I12" s="95" t="str">
        <f>C11</f>
        <v>WESER-EMS I</v>
      </c>
    </row>
    <row r="13" spans="1:9" ht="34.5" customHeight="1">
      <c r="A13" s="102">
        <v>10</v>
      </c>
      <c r="B13" s="103">
        <v>0.5833333333333334</v>
      </c>
      <c r="C13" s="92" t="str">
        <f>B39</f>
        <v>LÜNEBURG I</v>
      </c>
      <c r="D13" s="92" t="s">
        <v>3</v>
      </c>
      <c r="E13" s="92" t="str">
        <f>B43</f>
        <v>WESER-EMS I</v>
      </c>
      <c r="F13" s="98"/>
      <c r="G13" s="92" t="s">
        <v>4</v>
      </c>
      <c r="H13" s="95"/>
      <c r="I13" s="95" t="str">
        <f>B42</f>
        <v>HANNOVER-BS II</v>
      </c>
    </row>
    <row r="14" spans="1:9" ht="34.5" customHeight="1">
      <c r="A14" s="102">
        <v>11</v>
      </c>
      <c r="B14" s="103">
        <v>0.5972222222222222</v>
      </c>
      <c r="C14" s="92" t="str">
        <f>B44</f>
        <v>WESER-EMS II</v>
      </c>
      <c r="D14" s="92" t="s">
        <v>3</v>
      </c>
      <c r="E14" s="92" t="str">
        <f>B42</f>
        <v>HANNOVER-BS II</v>
      </c>
      <c r="F14" s="98"/>
      <c r="G14" s="92" t="s">
        <v>4</v>
      </c>
      <c r="H14" s="95"/>
      <c r="I14" s="95" t="str">
        <f>C12</f>
        <v>LÜNEBURG II</v>
      </c>
    </row>
    <row r="15" spans="1:9" ht="34.5" customHeight="1">
      <c r="A15" s="102">
        <v>12</v>
      </c>
      <c r="B15" s="103">
        <v>0.611111111111111</v>
      </c>
      <c r="C15" s="92" t="str">
        <f>B40</f>
        <v>LÜNEBURG II</v>
      </c>
      <c r="D15" s="92" t="s">
        <v>3</v>
      </c>
      <c r="E15" s="92" t="str">
        <f>B41</f>
        <v>HANNOVER-BS I</v>
      </c>
      <c r="F15" s="98"/>
      <c r="G15" s="92" t="s">
        <v>4</v>
      </c>
      <c r="H15" s="95"/>
      <c r="I15" s="95" t="str">
        <f>B44</f>
        <v>WESER-EMS II</v>
      </c>
    </row>
    <row r="16" spans="1:9" ht="34.5" customHeight="1">
      <c r="A16" s="102">
        <v>13</v>
      </c>
      <c r="B16" s="103">
        <v>0.625</v>
      </c>
      <c r="C16" s="92" t="str">
        <f>B39</f>
        <v>LÜNEBURG I</v>
      </c>
      <c r="D16" s="92" t="s">
        <v>3</v>
      </c>
      <c r="E16" s="92" t="str">
        <f>B42</f>
        <v>HANNOVER-BS II</v>
      </c>
      <c r="F16" s="98"/>
      <c r="G16" s="92" t="s">
        <v>4</v>
      </c>
      <c r="H16" s="95"/>
      <c r="I16" s="95" t="str">
        <f>E13</f>
        <v>WESER-EMS I</v>
      </c>
    </row>
    <row r="17" spans="1:9" ht="34.5" customHeight="1">
      <c r="A17" s="102">
        <v>14</v>
      </c>
      <c r="B17" s="103">
        <v>0.638888888888889</v>
      </c>
      <c r="C17" s="92" t="str">
        <f>B43</f>
        <v>WESER-EMS I</v>
      </c>
      <c r="D17" s="92" t="s">
        <v>3</v>
      </c>
      <c r="E17" s="92" t="str">
        <f>B40</f>
        <v>LÜNEBURG II</v>
      </c>
      <c r="F17" s="98"/>
      <c r="G17" s="92" t="s">
        <v>4</v>
      </c>
      <c r="H17" s="95"/>
      <c r="I17" s="95" t="str">
        <f>E15</f>
        <v>HANNOVER-BS I</v>
      </c>
    </row>
    <row r="18" spans="1:9" ht="34.5" customHeight="1" thickBot="1">
      <c r="A18" s="104">
        <v>15</v>
      </c>
      <c r="B18" s="105">
        <v>0.6527777777777778</v>
      </c>
      <c r="C18" s="93" t="str">
        <f>B44</f>
        <v>WESER-EMS II</v>
      </c>
      <c r="D18" s="93" t="s">
        <v>3</v>
      </c>
      <c r="E18" s="93" t="str">
        <f>B41</f>
        <v>HANNOVER-BS I</v>
      </c>
      <c r="F18" s="99"/>
      <c r="G18" s="93" t="s">
        <v>4</v>
      </c>
      <c r="H18" s="96"/>
      <c r="I18" s="96" t="str">
        <f>C16</f>
        <v>LÜNEBURG I</v>
      </c>
    </row>
    <row r="19" spans="2:3" ht="12.75">
      <c r="B19" s="88"/>
      <c r="C19" s="88"/>
    </row>
    <row r="20" spans="2:3" ht="12.75">
      <c r="B20" s="89">
        <v>0.6770833333333334</v>
      </c>
      <c r="C20" s="90" t="s">
        <v>9</v>
      </c>
    </row>
    <row r="23" ht="12.75">
      <c r="A23" s="1" t="s">
        <v>10</v>
      </c>
    </row>
    <row r="24" ht="13.5" thickBot="1"/>
    <row r="25" spans="1:8" ht="34.5" customHeight="1" thickBot="1">
      <c r="A25" s="10" t="s">
        <v>5</v>
      </c>
      <c r="B25" s="11"/>
      <c r="C25" s="12"/>
      <c r="D25" s="10" t="s">
        <v>8</v>
      </c>
      <c r="E25" s="11"/>
      <c r="F25" s="13"/>
      <c r="G25" s="13"/>
      <c r="H25" s="12"/>
    </row>
    <row r="26" spans="1:8" ht="34.5" customHeight="1" thickBot="1">
      <c r="A26" s="10" t="s">
        <v>6</v>
      </c>
      <c r="B26" s="11"/>
      <c r="C26" s="12"/>
      <c r="D26" s="10" t="s">
        <v>11</v>
      </c>
      <c r="E26" s="11"/>
      <c r="F26" s="13"/>
      <c r="G26" s="13"/>
      <c r="H26" s="12"/>
    </row>
    <row r="27" spans="1:8" ht="34.5" customHeight="1" thickBot="1">
      <c r="A27" s="10" t="s">
        <v>7</v>
      </c>
      <c r="B27" s="11"/>
      <c r="C27" s="12"/>
      <c r="D27" s="10" t="s">
        <v>12</v>
      </c>
      <c r="E27" s="11"/>
      <c r="F27" s="13"/>
      <c r="G27" s="13"/>
      <c r="H27" s="12"/>
    </row>
    <row r="31" ht="15.75" customHeight="1"/>
    <row r="32" ht="15" customHeight="1"/>
    <row r="33" ht="15.75" customHeight="1"/>
    <row r="37" ht="12.75">
      <c r="B37" s="1" t="s">
        <v>15</v>
      </c>
    </row>
    <row r="39" spans="2:5" ht="12.75">
      <c r="B39" s="189" t="s">
        <v>38</v>
      </c>
      <c r="C39" s="189"/>
      <c r="E39" t="s">
        <v>32</v>
      </c>
    </row>
    <row r="40" spans="2:5" ht="12.75">
      <c r="B40" s="189" t="s">
        <v>39</v>
      </c>
      <c r="C40" s="189"/>
      <c r="E40" t="s">
        <v>33</v>
      </c>
    </row>
    <row r="41" spans="2:5" ht="12.75">
      <c r="B41" s="189" t="s">
        <v>48</v>
      </c>
      <c r="C41" s="189"/>
      <c r="E41" t="s">
        <v>34</v>
      </c>
    </row>
    <row r="42" spans="2:5" ht="12.75">
      <c r="B42" s="189" t="s">
        <v>49</v>
      </c>
      <c r="C42" s="189"/>
      <c r="E42" t="s">
        <v>35</v>
      </c>
    </row>
    <row r="43" spans="2:5" ht="12.75">
      <c r="B43" s="189" t="s">
        <v>46</v>
      </c>
      <c r="C43" s="189"/>
      <c r="E43" t="s">
        <v>20</v>
      </c>
    </row>
    <row r="44" spans="2:5" ht="12.75">
      <c r="B44" s="189" t="s">
        <v>47</v>
      </c>
      <c r="C44" s="189"/>
      <c r="E44" t="s">
        <v>21</v>
      </c>
    </row>
  </sheetData>
  <sheetProtection/>
  <mergeCells count="8">
    <mergeCell ref="F3:H3"/>
    <mergeCell ref="A1:I1"/>
    <mergeCell ref="B43:C43"/>
    <mergeCell ref="B44:C44"/>
    <mergeCell ref="B41:C41"/>
    <mergeCell ref="B39:C39"/>
    <mergeCell ref="B40:C40"/>
    <mergeCell ref="B42:C42"/>
  </mergeCells>
  <printOptions/>
  <pageMargins left="0.67" right="0.22" top="0.93" bottom="1.63" header="0.15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</dc:creator>
  <cp:keywords/>
  <dc:description/>
  <cp:lastModifiedBy>Robert</cp:lastModifiedBy>
  <cp:lastPrinted>2016-09-24T14:40:19Z</cp:lastPrinted>
  <dcterms:created xsi:type="dcterms:W3CDTF">2001-01-11T16:56:53Z</dcterms:created>
  <dcterms:modified xsi:type="dcterms:W3CDTF">2016-09-25T18:28:49Z</dcterms:modified>
  <cp:category/>
  <cp:version/>
  <cp:contentType/>
  <cp:contentStatus/>
</cp:coreProperties>
</file>